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Q4/"/>
    </mc:Choice>
  </mc:AlternateContent>
  <xr:revisionPtr revIDLastSave="333" documentId="8_{4E64CAA9-6278-4A20-AF56-22C37E1512BB}" xr6:coauthVersionLast="47" xr6:coauthVersionMax="47" xr10:uidLastSave="{E233E1CA-89BD-4605-B43F-6EBF924D4B51}"/>
  <bookViews>
    <workbookView xWindow="-120" yWindow="-120" windowWidth="29040" windowHeight="15840" xr2:uid="{00000000-000D-0000-FFFF-FFFF00000000}"/>
  </bookViews>
  <sheets>
    <sheet name="Q4 2024" sheetId="1" r:id="rId1"/>
    <sheet name="fördelning mellan trad &amp; fond" sheetId="6" r:id="rId2"/>
    <sheet name="Oktober" sheetId="4" r:id="rId3"/>
    <sheet name="November" sheetId="3" r:id="rId4"/>
    <sheet name="December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F3" i="6"/>
  <c r="F4" i="6"/>
  <c r="F5" i="6"/>
  <c r="F6" i="6"/>
  <c r="F7" i="6"/>
  <c r="F8" i="6"/>
  <c r="F9" i="6"/>
  <c r="F10" i="6"/>
  <c r="F11" i="6"/>
  <c r="F12" i="6"/>
  <c r="G2" i="6"/>
  <c r="F2" i="6"/>
  <c r="F24" i="6"/>
  <c r="G24" i="6"/>
  <c r="B24" i="6"/>
  <c r="C24" i="6"/>
  <c r="D24" i="6"/>
  <c r="E24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5" i="6"/>
  <c r="C25" i="6"/>
  <c r="D25" i="6"/>
  <c r="E25" i="6"/>
  <c r="B26" i="6"/>
  <c r="C26" i="6"/>
  <c r="D26" i="6"/>
  <c r="E26" i="6"/>
  <c r="B27" i="6"/>
  <c r="C27" i="6"/>
  <c r="D27" i="6"/>
  <c r="E27" i="6"/>
  <c r="E15" i="6"/>
  <c r="D15" i="6"/>
  <c r="C15" i="6"/>
  <c r="B15" i="6"/>
  <c r="F21" i="3"/>
  <c r="G21" i="3"/>
  <c r="F22" i="3"/>
  <c r="G22" i="3"/>
  <c r="F23" i="3"/>
  <c r="G23" i="3"/>
  <c r="F24" i="3"/>
  <c r="G24" i="3"/>
  <c r="C25" i="3"/>
  <c r="D25" i="3"/>
  <c r="E25" i="3"/>
  <c r="B25" i="3"/>
  <c r="D28" i="6" l="1"/>
  <c r="F22" i="4" l="1"/>
  <c r="G22" i="4"/>
  <c r="F23" i="4"/>
  <c r="G23" i="4"/>
  <c r="C24" i="4"/>
  <c r="D24" i="4"/>
  <c r="E24" i="4"/>
  <c r="B24" i="4"/>
  <c r="E26" i="1"/>
  <c r="D26" i="1"/>
  <c r="C26" i="1"/>
  <c r="B26" i="1"/>
  <c r="G26" i="1"/>
  <c r="F26" i="1"/>
  <c r="F24" i="1"/>
  <c r="G24" i="1"/>
  <c r="F25" i="1"/>
  <c r="G25" i="1"/>
  <c r="F24" i="2"/>
  <c r="G24" i="2"/>
  <c r="F20" i="3"/>
  <c r="G20" i="3"/>
  <c r="F21" i="4"/>
  <c r="G21" i="4"/>
  <c r="B13" i="6" l="1"/>
  <c r="C13" i="6"/>
  <c r="D13" i="6"/>
  <c r="E13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5" i="6"/>
  <c r="G25" i="6"/>
  <c r="F26" i="6"/>
  <c r="G26" i="6"/>
  <c r="F27" i="6"/>
  <c r="G27" i="6"/>
  <c r="B28" i="6"/>
  <c r="C28" i="6"/>
  <c r="E28" i="6"/>
  <c r="E25" i="2"/>
  <c r="C25" i="2"/>
  <c r="D25" i="2"/>
  <c r="B25" i="2"/>
  <c r="F23" i="2"/>
  <c r="G23" i="2"/>
  <c r="F10" i="4"/>
  <c r="G10" i="4"/>
  <c r="C29" i="6" l="1"/>
  <c r="E29" i="6"/>
  <c r="D29" i="6"/>
  <c r="B29" i="6"/>
  <c r="F19" i="3"/>
  <c r="G19" i="3"/>
  <c r="F20" i="4"/>
  <c r="G20" i="4"/>
  <c r="F19" i="4"/>
  <c r="G19" i="4"/>
  <c r="F17" i="3"/>
  <c r="G17" i="3"/>
  <c r="F2" i="1"/>
  <c r="G2" i="1"/>
  <c r="F3" i="1"/>
  <c r="G3" i="1"/>
  <c r="F4" i="1"/>
  <c r="G4" i="1"/>
  <c r="G8" i="4" l="1"/>
  <c r="F8" i="4"/>
  <c r="G12" i="4"/>
  <c r="F12" i="4"/>
  <c r="G5" i="4"/>
  <c r="F5" i="4"/>
  <c r="G2" i="4"/>
  <c r="G24" i="4" s="1"/>
  <c r="F2" i="4"/>
  <c r="F24" i="4" s="1"/>
  <c r="G13" i="4"/>
  <c r="F13" i="4"/>
  <c r="G18" i="4"/>
  <c r="F18" i="4"/>
  <c r="G17" i="4"/>
  <c r="F17" i="4"/>
  <c r="G16" i="4"/>
  <c r="F16" i="4"/>
  <c r="G9" i="4"/>
  <c r="F9" i="4"/>
  <c r="G14" i="4"/>
  <c r="F14" i="4"/>
  <c r="G7" i="4"/>
  <c r="F7" i="4"/>
  <c r="G15" i="4"/>
  <c r="F15" i="4"/>
  <c r="G3" i="4"/>
  <c r="F3" i="4"/>
  <c r="G4" i="4"/>
  <c r="F4" i="4"/>
  <c r="G11" i="4"/>
  <c r="F11" i="4"/>
  <c r="G6" i="4"/>
  <c r="F6" i="4"/>
  <c r="G16" i="3"/>
  <c r="F16" i="3"/>
  <c r="G7" i="3"/>
  <c r="F7" i="3"/>
  <c r="G10" i="3"/>
  <c r="F10" i="3"/>
  <c r="G2" i="3"/>
  <c r="F2" i="3"/>
  <c r="G11" i="3"/>
  <c r="F11" i="3"/>
  <c r="G18" i="3"/>
  <c r="F18" i="3"/>
  <c r="G14" i="3"/>
  <c r="F14" i="3"/>
  <c r="G12" i="3"/>
  <c r="F12" i="3"/>
  <c r="G6" i="3"/>
  <c r="F6" i="3"/>
  <c r="G15" i="3"/>
  <c r="F15" i="3"/>
  <c r="G13" i="3"/>
  <c r="F13" i="3"/>
  <c r="G8" i="3"/>
  <c r="F8" i="3"/>
  <c r="G3" i="3"/>
  <c r="F3" i="3"/>
  <c r="G4" i="3"/>
  <c r="F4" i="3"/>
  <c r="G9" i="3"/>
  <c r="F9" i="3"/>
  <c r="G5" i="3"/>
  <c r="F5" i="3"/>
  <c r="G20" i="2"/>
  <c r="F20" i="2"/>
  <c r="G8" i="2"/>
  <c r="F8" i="2"/>
  <c r="G12" i="2"/>
  <c r="F12" i="2"/>
  <c r="G5" i="2"/>
  <c r="F5" i="2"/>
  <c r="G2" i="2"/>
  <c r="F2" i="2"/>
  <c r="G19" i="2"/>
  <c r="F19" i="2"/>
  <c r="G13" i="2"/>
  <c r="F13" i="2"/>
  <c r="G22" i="2"/>
  <c r="F22" i="2"/>
  <c r="G21" i="2"/>
  <c r="F21" i="2"/>
  <c r="G16" i="2"/>
  <c r="F16" i="2"/>
  <c r="G18" i="2"/>
  <c r="F18" i="2"/>
  <c r="G14" i="2"/>
  <c r="F14" i="2"/>
  <c r="G7" i="2"/>
  <c r="F7" i="2"/>
  <c r="G17" i="2"/>
  <c r="F17" i="2"/>
  <c r="G15" i="2"/>
  <c r="F15" i="2"/>
  <c r="G10" i="2"/>
  <c r="F10" i="2"/>
  <c r="G9" i="2"/>
  <c r="F9" i="2"/>
  <c r="G3" i="2"/>
  <c r="F3" i="2"/>
  <c r="G4" i="2"/>
  <c r="F4" i="2"/>
  <c r="G11" i="2"/>
  <c r="F11" i="2"/>
  <c r="G6" i="2"/>
  <c r="F6" i="2"/>
  <c r="G21" i="1"/>
  <c r="F21" i="1"/>
  <c r="G8" i="1"/>
  <c r="F8" i="1"/>
  <c r="G20" i="1"/>
  <c r="F20" i="1"/>
  <c r="G13" i="1"/>
  <c r="F13" i="1"/>
  <c r="G5" i="1"/>
  <c r="F5" i="1"/>
  <c r="G19" i="1"/>
  <c r="F19" i="1"/>
  <c r="G14" i="1"/>
  <c r="F14" i="1"/>
  <c r="G23" i="1"/>
  <c r="F23" i="1"/>
  <c r="G22" i="1"/>
  <c r="F22" i="1"/>
  <c r="G16" i="1"/>
  <c r="F16" i="1"/>
  <c r="G10" i="1"/>
  <c r="F10" i="1"/>
  <c r="G15" i="1"/>
  <c r="F15" i="1"/>
  <c r="G6" i="1"/>
  <c r="F6" i="1"/>
  <c r="G18" i="1"/>
  <c r="F18" i="1"/>
  <c r="G17" i="1"/>
  <c r="F17" i="1"/>
  <c r="G11" i="1"/>
  <c r="F11" i="1"/>
  <c r="G9" i="1"/>
  <c r="F9" i="1"/>
  <c r="G12" i="1"/>
  <c r="F12" i="1"/>
  <c r="G7" i="1"/>
  <c r="F7" i="1"/>
  <c r="F25" i="3" l="1"/>
  <c r="G25" i="3"/>
  <c r="G25" i="2"/>
  <c r="F25" i="2"/>
</calcChain>
</file>

<file path=xl/sharedStrings.xml><?xml version="1.0" encoding="utf-8"?>
<sst xmlns="http://schemas.openxmlformats.org/spreadsheetml/2006/main" count="165" uniqueCount="39">
  <si>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</si>
  <si>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</si>
  <si>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</si>
  <si>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</si>
  <si>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</si>
  <si>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</si>
  <si>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</si>
  <si>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</si>
  <si>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</si>
  <si>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</si>
  <si>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</si>
  <si>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</si>
  <si>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</si>
  <si>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</si>
  <si>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</si>
  <si>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</si>
  <si>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</si>
  <si>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</si>
  <si>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</si>
  <si>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</si>
  <si>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</si>
  <si>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</si>
  <si>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</si>
  <si>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</si>
  <si>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</si>
  <si>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</si>
  <si>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</si>
  <si>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</si>
  <si>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Försäkringsbolag trad</t>
  </si>
  <si>
    <t>Antal flytt in</t>
  </si>
  <si>
    <t>Antal flytt ut</t>
  </si>
  <si>
    <t>Försäkringsbolag fond</t>
  </si>
  <si>
    <t>Totalt</t>
  </si>
  <si>
    <t xml:space="preserve">Folksam LO (Fond) </t>
  </si>
  <si>
    <t>Futur pension (Fond)</t>
  </si>
  <si>
    <t>Svenska Lärarfonder (Fond)</t>
  </si>
  <si>
    <t>Totalt Q4 2024</t>
  </si>
  <si>
    <t>Totalt trad Q4 2024</t>
  </si>
  <si>
    <t>Totalt fond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</si>
</sst>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5" fillId="6" borderId="1" xfId="0" applyNumberFormat="1" applyFont="1" applyFill="1" applyBorder="1"/>
    <xf numFmtId="164" fontId="12" fillId="0" borderId="0" xfId="1" applyNumberFormat="1"/>
    <xf numFmtId="0" fontId="13" fillId="0" borderId="0" xfId="2"/>
    <xf numFmtId="0" fontId="11" fillId="5" borderId="2" xfId="2" applyFont="1" applyFill="1" applyBorder="1"/>
    <xf numFmtId="3" fontId="10" fillId="5" borderId="2" xfId="2" applyNumberFormat="1" applyFont="1" applyFill="1" applyBorder="1"/>
    <xf numFmtId="0" fontId="10" fillId="5" borderId="2" xfId="2" applyFont="1" applyFill="1" applyBorder="1"/>
    <xf numFmtId="0" fontId="9" fillId="3" borderId="2" xfId="2" applyFont="1" applyFill="1" applyBorder="1"/>
    <xf numFmtId="3" fontId="7" fillId="4" borderId="2" xfId="2" applyNumberFormat="1" applyFont="1" applyFill="1" applyBorder="1"/>
    <xf numFmtId="0" fontId="7" fillId="4" borderId="2" xfId="2" applyFont="1" applyFill="1" applyBorder="1"/>
    <xf numFmtId="0" fontId="7" fillId="3" borderId="2" xfId="2" applyFont="1" applyFill="1" applyBorder="1"/>
    <xf numFmtId="3" fontId="3" fillId="0" borderId="1" xfId="2" applyNumberFormat="1" applyFont="1" applyBorder="1" applyAlignment="1">
      <alignment horizontal="right"/>
    </xf>
    <xf numFmtId="3" fontId="8" fillId="0" borderId="2" xfId="2" applyNumberFormat="1" applyFont="1" applyBorder="1"/>
    <xf numFmtId="0" fontId="7" fillId="0" borderId="2" xfId="2" applyFont="1" applyBorder="1"/>
    <xf numFmtId="0" fontId="7" fillId="3" borderId="2" xfId="2" applyFont="1" applyFill="1" applyBorder="1" applyAlignment="1">
      <alignment horizontal="right"/>
    </xf>
    <xf numFmtId="0" fontId="7" fillId="3" borderId="0" xfId="2" applyFont="1" applyFill="1"/>
    <xf numFmtId="0" fontId="9" fillId="2" borderId="2" xfId="2" applyFont="1" applyFill="1" applyBorder="1"/>
    <xf numFmtId="3" fontId="7" fillId="2" borderId="2" xfId="2" applyNumberFormat="1" applyFont="1" applyFill="1" applyBorder="1"/>
    <xf numFmtId="0" fontId="7" fillId="2" borderId="2" xfId="2" applyFont="1" applyFill="1" applyBorder="1"/>
    <xf numFmtId="164" fontId="13" fillId="0" borderId="0" xfId="2" applyNumberFormat="1"/>
    <xf numFmtId="0" fontId="7" fillId="2" borderId="2" xfId="2" applyFont="1" applyFill="1" applyBorder="1" applyAlignment="1">
      <alignment horizontal="right"/>
    </xf>
    <xf numFmtId="3" fontId="0" fillId="0" borderId="0" xfId="0" applyNumberFormat="1"/>
  </cellXfs>
  <cellStyles count="3">
    <cellStyle name="Normal" xfId="0" builtinId="0"/>
    <cellStyle name="Normal 2" xfId="2" xr:uid="{791BA141-3FD9-41E6-8B7E-CDC6E0933E86}"/>
    <cellStyle name="Normal 3" xfId="1" xr:uid="{51A7476E-92F0-490F-A432-D976DBF9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/>
  </sheetViews>
  <sheetFormatPr defaultRowHeight="18" customHeight="1" x14ac:dyDescent="0.25"/>
  <cols>
    <col min="1" max="1" width="20.5703125" style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6.42578125" customWidth="1"/>
    <col min="7" max="7" width="18.140625" customWidth="1"/>
  </cols>
  <sheetData>
    <row r="1" spans="1:7" ht="18" customHeigh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</row>
    <row r="2" spans="1:7" ht="18" customHeight="1" x14ac:dyDescent="0.25">
      <c r="A2" s="2" t="s">
        <v>7</v>
      </c>
      <c r="B2" s="2">
        <v>5</v>
      </c>
      <c r="C2" s="3">
        <v>815736.25</v>
      </c>
      <c r="D2" s="2">
        <v>10</v>
      </c>
      <c r="E2" s="3">
        <v>1750971.27</v>
      </c>
      <c r="F2" s="4">
        <f t="shared" ref="F2:F23" si="0">SUM(B2-D2)</f>
        <v>-5</v>
      </c>
      <c r="G2" s="4">
        <f t="shared" ref="G2:G23" si="1">SUM(C2-E2)</f>
        <v>-935235.02</v>
      </c>
    </row>
    <row r="3" spans="1:7" ht="18" customHeight="1" x14ac:dyDescent="0.25">
      <c r="A3" s="2" t="s">
        <v>8</v>
      </c>
      <c r="B3" s="2">
        <v>31</v>
      </c>
      <c r="C3" s="3">
        <v>6440038.29</v>
      </c>
      <c r="D3" s="2">
        <v>137</v>
      </c>
      <c r="E3" s="3">
        <v>32419698.189999998</v>
      </c>
      <c r="F3" s="4">
        <f t="shared" si="0"/>
        <v>-106</v>
      </c>
      <c r="G3" s="4">
        <f t="shared" si="1"/>
        <v>-25979659.899999999</v>
      </c>
    </row>
    <row r="4" spans="1:7" ht="18" customHeight="1" x14ac:dyDescent="0.25">
      <c r="A4" s="2" t="s">
        <v>9</v>
      </c>
      <c r="B4" s="2">
        <v>4</v>
      </c>
      <c r="C4" s="3">
        <v>1456099.3</v>
      </c>
      <c r="D4" s="2">
        <v>219</v>
      </c>
      <c r="E4" s="3">
        <v>36758144.950000003</v>
      </c>
      <c r="F4" s="4">
        <f t="shared" si="0"/>
        <v>-215</v>
      </c>
      <c r="G4" s="4">
        <f t="shared" si="1"/>
        <v>-35302045.650000006</v>
      </c>
    </row>
    <row r="5" spans="1:7" ht="18" customHeight="1" x14ac:dyDescent="0.25">
      <c r="A5" s="2" t="s">
        <v>10</v>
      </c>
      <c r="B5" s="2">
        <v>0</v>
      </c>
      <c r="C5" s="3">
        <v>0</v>
      </c>
      <c r="D5" s="2">
        <v>12</v>
      </c>
      <c r="E5" s="3">
        <v>3579186.45</v>
      </c>
      <c r="F5" s="4">
        <f t="shared" si="0"/>
        <v>-12</v>
      </c>
      <c r="G5" s="4">
        <f t="shared" si="1"/>
        <v>-3579186.45</v>
      </c>
    </row>
    <row r="6" spans="1:7" ht="18" customHeight="1" x14ac:dyDescent="0.25">
      <c r="A6" s="2" t="s">
        <v>11</v>
      </c>
      <c r="B6" s="2">
        <v>0</v>
      </c>
      <c r="C6" s="3">
        <v>0</v>
      </c>
      <c r="D6" s="2">
        <v>14</v>
      </c>
      <c r="E6" s="3">
        <v>1060812.7</v>
      </c>
      <c r="F6" s="4">
        <f t="shared" si="0"/>
        <v>-14</v>
      </c>
      <c r="G6" s="4">
        <f t="shared" si="1"/>
        <v>-1060812.7</v>
      </c>
    </row>
    <row r="7" spans="1:7" ht="18" customHeight="1" x14ac:dyDescent="0.25">
      <c r="A7" s="2" t="s">
        <v>33</v>
      </c>
      <c r="B7" s="2">
        <v>305</v>
      </c>
      <c r="C7" s="3">
        <v>48197567.969999999</v>
      </c>
      <c r="D7" s="2">
        <v>91</v>
      </c>
      <c r="E7" s="3">
        <v>25834264.490000002</v>
      </c>
      <c r="F7" s="4">
        <f t="shared" si="0"/>
        <v>214</v>
      </c>
      <c r="G7" s="4">
        <f t="shared" si="1"/>
        <v>22363303.479999997</v>
      </c>
    </row>
    <row r="8" spans="1:7" ht="18" customHeight="1" x14ac:dyDescent="0.25">
      <c r="A8" s="2" t="s">
        <v>34</v>
      </c>
      <c r="B8" s="2">
        <v>187</v>
      </c>
      <c r="C8" s="3">
        <v>51289656.629999995</v>
      </c>
      <c r="D8" s="2">
        <v>23</v>
      </c>
      <c r="E8" s="3">
        <v>6043402.2699999996</v>
      </c>
      <c r="F8" s="4">
        <f t="shared" si="0"/>
        <v>164</v>
      </c>
      <c r="G8" s="4">
        <f t="shared" si="1"/>
        <v>45246254.359999999</v>
      </c>
    </row>
    <row r="9" spans="1:7" ht="18" customHeight="1" x14ac:dyDescent="0.25">
      <c r="A9" s="2" t="s">
        <v>12</v>
      </c>
      <c r="B9" s="2">
        <v>238</v>
      </c>
      <c r="C9" s="3">
        <v>45782473.850000001</v>
      </c>
      <c r="D9" s="2">
        <v>147</v>
      </c>
      <c r="E9" s="3">
        <v>32667979.560000002</v>
      </c>
      <c r="F9" s="4">
        <f t="shared" si="0"/>
        <v>91</v>
      </c>
      <c r="G9" s="4">
        <f t="shared" si="1"/>
        <v>13114494.289999999</v>
      </c>
    </row>
    <row r="10" spans="1:7" ht="18" customHeight="1" x14ac:dyDescent="0.25">
      <c r="A10" s="2" t="s">
        <v>13</v>
      </c>
      <c r="B10" s="2">
        <v>0</v>
      </c>
      <c r="C10" s="3">
        <v>0</v>
      </c>
      <c r="D10" s="2">
        <v>5</v>
      </c>
      <c r="E10" s="3">
        <v>109551.39</v>
      </c>
      <c r="F10" s="4">
        <f t="shared" si="0"/>
        <v>-5</v>
      </c>
      <c r="G10" s="4">
        <f t="shared" si="1"/>
        <v>-109551.39</v>
      </c>
    </row>
    <row r="11" spans="1:7" ht="18" customHeight="1" x14ac:dyDescent="0.25">
      <c r="A11" s="6" t="s">
        <v>14</v>
      </c>
      <c r="B11" s="2">
        <v>21</v>
      </c>
      <c r="C11" s="3">
        <v>2856097.2199999997</v>
      </c>
      <c r="D11" s="2">
        <v>61</v>
      </c>
      <c r="E11" s="3">
        <v>23643530.25</v>
      </c>
      <c r="F11" s="4">
        <f t="shared" si="0"/>
        <v>-40</v>
      </c>
      <c r="G11" s="4">
        <f t="shared" si="1"/>
        <v>-20787433.030000001</v>
      </c>
    </row>
    <row r="12" spans="1:7" ht="18" customHeight="1" x14ac:dyDescent="0.25">
      <c r="A12" s="6" t="s">
        <v>15</v>
      </c>
      <c r="B12" s="2">
        <v>10</v>
      </c>
      <c r="C12" s="3">
        <v>3799082.87</v>
      </c>
      <c r="D12" s="2">
        <v>2065</v>
      </c>
      <c r="E12" s="3">
        <v>330000085.11000001</v>
      </c>
      <c r="F12" s="4">
        <f t="shared" si="0"/>
        <v>-2055</v>
      </c>
      <c r="G12" s="4">
        <f t="shared" si="1"/>
        <v>-326201002.24000001</v>
      </c>
    </row>
    <row r="13" spans="1:7" ht="18" customHeight="1" x14ac:dyDescent="0.25">
      <c r="A13" s="2" t="s">
        <v>16</v>
      </c>
      <c r="B13" s="2">
        <v>631</v>
      </c>
      <c r="C13" s="3">
        <v>135582614.53999999</v>
      </c>
      <c r="D13" s="2">
        <v>83</v>
      </c>
      <c r="E13" s="3">
        <v>12814448</v>
      </c>
      <c r="F13" s="4">
        <f t="shared" si="0"/>
        <v>548</v>
      </c>
      <c r="G13" s="4">
        <f t="shared" si="1"/>
        <v>122768166.53999999</v>
      </c>
    </row>
    <row r="14" spans="1:7" ht="18" customHeight="1" x14ac:dyDescent="0.25">
      <c r="A14" s="2" t="s">
        <v>17</v>
      </c>
      <c r="B14" s="2">
        <v>0</v>
      </c>
      <c r="C14" s="3">
        <v>0</v>
      </c>
      <c r="D14" s="2">
        <v>21</v>
      </c>
      <c r="E14" s="3">
        <v>1119099</v>
      </c>
      <c r="F14" s="4">
        <f t="shared" si="0"/>
        <v>-21</v>
      </c>
      <c r="G14" s="4">
        <f t="shared" si="1"/>
        <v>-1119099</v>
      </c>
    </row>
    <row r="15" spans="1:7" ht="18" customHeight="1" x14ac:dyDescent="0.25">
      <c r="A15" s="2" t="s">
        <v>35</v>
      </c>
      <c r="B15" s="2">
        <v>5</v>
      </c>
      <c r="C15" s="3">
        <v>1563420.64</v>
      </c>
      <c r="D15" s="2">
        <v>19</v>
      </c>
      <c r="E15" s="3">
        <v>7414046</v>
      </c>
      <c r="F15" s="4">
        <f t="shared" si="0"/>
        <v>-14</v>
      </c>
      <c r="G15" s="4">
        <f t="shared" si="1"/>
        <v>-5850625.3600000003</v>
      </c>
    </row>
    <row r="16" spans="1:7" ht="18" customHeight="1" x14ac:dyDescent="0.25">
      <c r="A16" s="2" t="s">
        <v>18</v>
      </c>
      <c r="B16" s="2">
        <v>546</v>
      </c>
      <c r="C16" s="3">
        <v>83817284.86999999</v>
      </c>
      <c r="D16" s="2">
        <v>99</v>
      </c>
      <c r="E16" s="3">
        <v>33695298</v>
      </c>
      <c r="F16" s="4">
        <f t="shared" si="0"/>
        <v>447</v>
      </c>
      <c r="G16" s="4">
        <f t="shared" si="1"/>
        <v>50121986.86999999</v>
      </c>
    </row>
    <row r="17" spans="1:7" ht="18" customHeight="1" x14ac:dyDescent="0.25">
      <c r="A17" s="2" t="s">
        <v>19</v>
      </c>
      <c r="B17" s="2">
        <v>0</v>
      </c>
      <c r="C17" s="3">
        <v>0</v>
      </c>
      <c r="D17" s="2">
        <v>5</v>
      </c>
      <c r="E17" s="3">
        <v>211138</v>
      </c>
      <c r="F17" s="4">
        <f t="shared" si="0"/>
        <v>-5</v>
      </c>
      <c r="G17" s="4">
        <f t="shared" si="1"/>
        <v>-211138</v>
      </c>
    </row>
    <row r="18" spans="1:7" ht="18" customHeight="1" x14ac:dyDescent="0.25">
      <c r="A18" s="2" t="s">
        <v>20</v>
      </c>
      <c r="B18" s="2">
        <v>0</v>
      </c>
      <c r="C18" s="3">
        <v>0</v>
      </c>
      <c r="D18" s="2">
        <v>4</v>
      </c>
      <c r="E18" s="3">
        <v>326122.79000000004</v>
      </c>
      <c r="F18" s="4">
        <f t="shared" si="0"/>
        <v>-4</v>
      </c>
      <c r="G18" s="4">
        <f t="shared" si="1"/>
        <v>-326122.79000000004</v>
      </c>
    </row>
    <row r="19" spans="1:7" ht="18" customHeight="1" x14ac:dyDescent="0.25">
      <c r="A19" s="2" t="s">
        <v>21</v>
      </c>
      <c r="B19" s="2">
        <v>315</v>
      </c>
      <c r="C19" s="3">
        <v>66013389.859999999</v>
      </c>
      <c r="D19" s="2">
        <v>96</v>
      </c>
      <c r="E19" s="3">
        <v>29013563.77</v>
      </c>
      <c r="F19" s="4">
        <f t="shared" si="0"/>
        <v>219</v>
      </c>
      <c r="G19" s="4">
        <f t="shared" si="1"/>
        <v>36999826.090000004</v>
      </c>
    </row>
    <row r="20" spans="1:7" ht="18" customHeight="1" x14ac:dyDescent="0.25">
      <c r="A20" s="2" t="s">
        <v>22</v>
      </c>
      <c r="B20" s="2">
        <v>0</v>
      </c>
      <c r="C20" s="3">
        <v>0</v>
      </c>
      <c r="D20" s="2">
        <v>2</v>
      </c>
      <c r="E20" s="3">
        <v>197270</v>
      </c>
      <c r="F20" s="4">
        <f t="shared" si="0"/>
        <v>-2</v>
      </c>
      <c r="G20" s="4">
        <f t="shared" si="1"/>
        <v>-197270</v>
      </c>
    </row>
    <row r="21" spans="1:7" ht="18" customHeight="1" x14ac:dyDescent="0.25">
      <c r="A21" s="2" t="s">
        <v>23</v>
      </c>
      <c r="B21" s="2">
        <v>121</v>
      </c>
      <c r="C21" s="3">
        <v>39640255.890000001</v>
      </c>
      <c r="D21" s="2">
        <v>20</v>
      </c>
      <c r="E21" s="3">
        <v>3727079</v>
      </c>
      <c r="F21" s="4">
        <f t="shared" si="0"/>
        <v>101</v>
      </c>
      <c r="G21" s="4">
        <f t="shared" si="1"/>
        <v>35913176.890000001</v>
      </c>
    </row>
    <row r="22" spans="1:7" ht="18" customHeight="1" x14ac:dyDescent="0.25">
      <c r="A22" s="2" t="s">
        <v>24</v>
      </c>
      <c r="B22" s="2">
        <v>0</v>
      </c>
      <c r="C22" s="3">
        <v>0</v>
      </c>
      <c r="D22" s="2">
        <v>91</v>
      </c>
      <c r="E22" s="3">
        <v>11832567.91</v>
      </c>
      <c r="F22" s="4">
        <f t="shared" si="0"/>
        <v>-91</v>
      </c>
      <c r="G22" s="4">
        <f t="shared" si="1"/>
        <v>-11832567.91</v>
      </c>
    </row>
    <row r="23" spans="1:7" ht="18" customHeight="1" x14ac:dyDescent="0.25">
      <c r="A23" s="2" t="s">
        <v>25</v>
      </c>
      <c r="B23" s="2">
        <v>0</v>
      </c>
      <c r="C23" s="3">
        <v>0</v>
      </c>
      <c r="D23" s="2">
        <v>5</v>
      </c>
      <c r="E23" s="3">
        <v>222785.04</v>
      </c>
      <c r="F23" s="4">
        <f t="shared" si="0"/>
        <v>-5</v>
      </c>
      <c r="G23" s="4">
        <f t="shared" si="1"/>
        <v>-222785.04</v>
      </c>
    </row>
    <row r="24" spans="1:7" ht="18" customHeight="1" x14ac:dyDescent="0.25">
      <c r="A24" s="2" t="s">
        <v>26</v>
      </c>
      <c r="B24" s="2">
        <v>1025</v>
      </c>
      <c r="C24" s="3">
        <v>180575429.09</v>
      </c>
      <c r="D24" s="2">
        <v>170</v>
      </c>
      <c r="E24" s="3">
        <v>71835335.599999994</v>
      </c>
      <c r="F24" s="4">
        <f t="shared" ref="F24:F25" si="2">SUM(B24-D24)</f>
        <v>855</v>
      </c>
      <c r="G24" s="4">
        <f t="shared" ref="G24:G25" si="3">SUM(C24-E24)</f>
        <v>108740093.49000001</v>
      </c>
    </row>
    <row r="25" spans="1:7" ht="18" customHeight="1" x14ac:dyDescent="0.25">
      <c r="A25" s="2" t="s">
        <v>27</v>
      </c>
      <c r="B25" s="2">
        <v>0</v>
      </c>
      <c r="C25" s="3">
        <v>0</v>
      </c>
      <c r="D25" s="2">
        <v>45</v>
      </c>
      <c r="E25" s="3">
        <v>1552767.5300000003</v>
      </c>
      <c r="F25" s="4">
        <f t="shared" si="2"/>
        <v>-45</v>
      </c>
      <c r="G25" s="4">
        <f t="shared" si="3"/>
        <v>-1552767.5300000003</v>
      </c>
    </row>
    <row r="26" spans="1:7" s="7" customFormat="1" ht="18" customHeight="1" x14ac:dyDescent="0.25">
      <c r="A26" s="9" t="s">
        <v>36</v>
      </c>
      <c r="B26" s="12">
        <f t="shared" ref="B26:G26" si="4">SUM(B2:B25)</f>
        <v>3444</v>
      </c>
      <c r="C26" s="13">
        <f t="shared" si="4"/>
        <v>667829147.26999998</v>
      </c>
      <c r="D26" s="12">
        <f t="shared" si="4"/>
        <v>3444</v>
      </c>
      <c r="E26" s="13">
        <f t="shared" si="4"/>
        <v>667829147.26999986</v>
      </c>
      <c r="F26" s="17">
        <f t="shared" si="4"/>
        <v>0</v>
      </c>
      <c r="G26" s="17">
        <f t="shared" si="4"/>
        <v>-2.8870999813079834E-8</v>
      </c>
    </row>
    <row r="27" spans="1:7" ht="18" customHeight="1" x14ac:dyDescent="0.25">
      <c r="F27" s="5"/>
      <c r="G27" s="5"/>
    </row>
  </sheetData>
  <sortState xmlns:xlrd2="http://schemas.microsoft.com/office/spreadsheetml/2017/richdata2" ref="A2:G23">
    <sortCondition ref="A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483E-6AFA-4A80-BBB0-DE82891B69E0}">
  <dimension ref="A1:L29"/>
  <sheetViews>
    <sheetView workbookViewId="0"/>
  </sheetViews>
  <sheetFormatPr defaultRowHeight="15" x14ac:dyDescent="0.25"/>
  <cols>
    <col min="1" max="1" width="25.5703125" style="19" customWidth="1"/>
    <col min="2" max="2" width="14.5703125" style="19" customWidth="1"/>
    <col min="3" max="3" width="14.85546875" style="19" customWidth="1"/>
    <col min="4" max="4" width="17" style="19" customWidth="1"/>
    <col min="5" max="5" width="18.140625" style="19" customWidth="1"/>
    <col min="6" max="6" width="16.85546875" style="19" customWidth="1"/>
    <col min="7" max="7" width="18" style="19" customWidth="1"/>
    <col min="8" max="16384" width="9.140625" style="19"/>
  </cols>
  <sheetData>
    <row r="1" spans="1:12" x14ac:dyDescent="0.25">
      <c r="A1" s="34" t="s">
        <v>28</v>
      </c>
      <c r="B1" s="34" t="s">
        <v>29</v>
      </c>
      <c r="C1" s="34" t="s">
        <v>2</v>
      </c>
      <c r="D1" s="34" t="s">
        <v>30</v>
      </c>
      <c r="E1" s="34" t="s">
        <v>4</v>
      </c>
      <c r="F1" s="36" t="s">
        <v>5</v>
      </c>
      <c r="G1" s="36" t="s">
        <v>6</v>
      </c>
    </row>
    <row r="2" spans="1:12" x14ac:dyDescent="0.25">
      <c r="A2" s="29" t="s">
        <v>7</v>
      </c>
      <c r="B2" s="28">
        <v>5</v>
      </c>
      <c r="C2" s="28">
        <v>815736.25</v>
      </c>
      <c r="D2" s="28">
        <v>10</v>
      </c>
      <c r="E2" s="28">
        <v>1750971.27</v>
      </c>
      <c r="F2" s="27">
        <f>B2-D2</f>
        <v>-5</v>
      </c>
      <c r="G2" s="27">
        <f>C2-E2</f>
        <v>-935235.02</v>
      </c>
      <c r="J2" s="18"/>
      <c r="K2" s="18"/>
      <c r="L2" s="35"/>
    </row>
    <row r="3" spans="1:12" x14ac:dyDescent="0.25">
      <c r="A3" s="29" t="s">
        <v>9</v>
      </c>
      <c r="B3" s="28">
        <v>4</v>
      </c>
      <c r="C3" s="28">
        <v>1456099.3</v>
      </c>
      <c r="D3" s="28">
        <v>219</v>
      </c>
      <c r="E3" s="28">
        <v>36758144.950000003</v>
      </c>
      <c r="F3" s="27">
        <f t="shared" ref="F3:F12" si="0">B3-D3</f>
        <v>-215</v>
      </c>
      <c r="G3" s="27">
        <f t="shared" ref="G3:G12" si="1">C3-E3</f>
        <v>-35302045.650000006</v>
      </c>
      <c r="J3" s="18"/>
      <c r="K3" s="18"/>
      <c r="L3" s="35"/>
    </row>
    <row r="4" spans="1:12" x14ac:dyDescent="0.25">
      <c r="A4" s="29" t="s">
        <v>11</v>
      </c>
      <c r="B4" s="28">
        <v>0</v>
      </c>
      <c r="C4" s="28">
        <v>0</v>
      </c>
      <c r="D4" s="28">
        <v>14</v>
      </c>
      <c r="E4" s="28">
        <v>1060812.7</v>
      </c>
      <c r="F4" s="27">
        <f t="shared" si="0"/>
        <v>-14</v>
      </c>
      <c r="G4" s="27">
        <f t="shared" si="1"/>
        <v>-1060812.7</v>
      </c>
      <c r="J4" s="18"/>
      <c r="K4" s="18"/>
      <c r="L4" s="35"/>
    </row>
    <row r="5" spans="1:12" x14ac:dyDescent="0.25">
      <c r="A5" s="29" t="s">
        <v>13</v>
      </c>
      <c r="B5" s="28">
        <v>0</v>
      </c>
      <c r="C5" s="28">
        <v>0</v>
      </c>
      <c r="D5" s="28">
        <v>5</v>
      </c>
      <c r="E5" s="28">
        <v>109551.39</v>
      </c>
      <c r="F5" s="27">
        <f t="shared" si="0"/>
        <v>-5</v>
      </c>
      <c r="G5" s="27">
        <f t="shared" si="1"/>
        <v>-109551.39</v>
      </c>
      <c r="J5" s="18"/>
      <c r="K5" s="18"/>
      <c r="L5" s="35"/>
    </row>
    <row r="6" spans="1:12" x14ac:dyDescent="0.25">
      <c r="A6" s="29" t="s">
        <v>15</v>
      </c>
      <c r="B6" s="28">
        <v>10</v>
      </c>
      <c r="C6" s="28">
        <v>3799082.87</v>
      </c>
      <c r="D6" s="28">
        <v>2065</v>
      </c>
      <c r="E6" s="28">
        <v>330000085.11000001</v>
      </c>
      <c r="F6" s="27">
        <f t="shared" si="0"/>
        <v>-2055</v>
      </c>
      <c r="G6" s="27">
        <f t="shared" si="1"/>
        <v>-326201002.24000001</v>
      </c>
      <c r="J6" s="18"/>
      <c r="K6" s="18"/>
      <c r="L6" s="35"/>
    </row>
    <row r="7" spans="1:12" x14ac:dyDescent="0.25">
      <c r="A7" s="29" t="s">
        <v>17</v>
      </c>
      <c r="B7" s="28">
        <v>0</v>
      </c>
      <c r="C7" s="28">
        <v>0</v>
      </c>
      <c r="D7" s="28">
        <v>21</v>
      </c>
      <c r="E7" s="28">
        <v>1119099</v>
      </c>
      <c r="F7" s="27">
        <f t="shared" si="0"/>
        <v>-21</v>
      </c>
      <c r="G7" s="27">
        <f t="shared" si="1"/>
        <v>-1119099</v>
      </c>
      <c r="J7" s="18"/>
      <c r="K7" s="18"/>
      <c r="L7" s="35"/>
    </row>
    <row r="8" spans="1:12" x14ac:dyDescent="0.25">
      <c r="A8" s="29" t="s">
        <v>19</v>
      </c>
      <c r="B8" s="28">
        <v>0</v>
      </c>
      <c r="C8" s="28">
        <v>0</v>
      </c>
      <c r="D8" s="28">
        <v>5</v>
      </c>
      <c r="E8" s="28">
        <v>211138</v>
      </c>
      <c r="F8" s="27">
        <f t="shared" si="0"/>
        <v>-5</v>
      </c>
      <c r="G8" s="27">
        <f t="shared" si="1"/>
        <v>-211138</v>
      </c>
      <c r="J8" s="18"/>
      <c r="K8" s="18"/>
      <c r="L8" s="35"/>
    </row>
    <row r="9" spans="1:12" x14ac:dyDescent="0.25">
      <c r="A9" s="29" t="s">
        <v>23</v>
      </c>
      <c r="B9" s="28">
        <v>121</v>
      </c>
      <c r="C9" s="28">
        <v>39640255.890000001</v>
      </c>
      <c r="D9" s="28">
        <v>20</v>
      </c>
      <c r="E9" s="28">
        <v>3727079</v>
      </c>
      <c r="F9" s="27">
        <f t="shared" si="0"/>
        <v>101</v>
      </c>
      <c r="G9" s="27">
        <f t="shared" si="1"/>
        <v>35913176.890000001</v>
      </c>
      <c r="J9" s="18"/>
      <c r="K9" s="18"/>
      <c r="L9" s="35"/>
    </row>
    <row r="10" spans="1:12" x14ac:dyDescent="0.25">
      <c r="A10" s="29" t="s">
        <v>22</v>
      </c>
      <c r="B10" s="28">
        <v>0</v>
      </c>
      <c r="C10" s="28">
        <v>0</v>
      </c>
      <c r="D10" s="28">
        <v>2</v>
      </c>
      <c r="E10" s="28">
        <v>197270</v>
      </c>
      <c r="F10" s="27">
        <f t="shared" si="0"/>
        <v>-2</v>
      </c>
      <c r="G10" s="27">
        <f t="shared" si="1"/>
        <v>-197270</v>
      </c>
      <c r="J10" s="18"/>
      <c r="K10" s="18"/>
      <c r="L10" s="35"/>
    </row>
    <row r="11" spans="1:12" x14ac:dyDescent="0.25">
      <c r="A11" s="29" t="s">
        <v>25</v>
      </c>
      <c r="B11" s="28">
        <v>0</v>
      </c>
      <c r="C11" s="28">
        <v>0</v>
      </c>
      <c r="D11" s="28">
        <v>5</v>
      </c>
      <c r="E11" s="28">
        <v>222785.04</v>
      </c>
      <c r="F11" s="27">
        <f t="shared" si="0"/>
        <v>-5</v>
      </c>
      <c r="G11" s="27">
        <f t="shared" si="1"/>
        <v>-222785.04</v>
      </c>
      <c r="J11" s="18"/>
      <c r="K11" s="18"/>
      <c r="L11" s="35"/>
    </row>
    <row r="12" spans="1:12" x14ac:dyDescent="0.25">
      <c r="A12" s="29" t="s">
        <v>27</v>
      </c>
      <c r="B12" s="28">
        <v>0</v>
      </c>
      <c r="C12" s="28">
        <v>0</v>
      </c>
      <c r="D12" s="28">
        <v>45</v>
      </c>
      <c r="E12" s="28">
        <v>1552767.5300000003</v>
      </c>
      <c r="F12" s="27">
        <f t="shared" si="0"/>
        <v>-45</v>
      </c>
      <c r="G12" s="27">
        <f t="shared" si="1"/>
        <v>-1552767.5300000003</v>
      </c>
      <c r="J12" s="18"/>
      <c r="K12" s="18"/>
      <c r="L12" s="35"/>
    </row>
    <row r="13" spans="1:12" x14ac:dyDescent="0.25">
      <c r="A13" s="34" t="s">
        <v>37</v>
      </c>
      <c r="B13" s="34">
        <f>SUM(B2:B12)</f>
        <v>140</v>
      </c>
      <c r="C13" s="33">
        <f>SUM(C2:C12)</f>
        <v>45711174.310000002</v>
      </c>
      <c r="D13" s="34">
        <f>SUM(D2:D12)</f>
        <v>2411</v>
      </c>
      <c r="E13" s="33">
        <f>SUM(E2:E12)</f>
        <v>376709703.99000001</v>
      </c>
      <c r="F13" s="32"/>
      <c r="G13" s="32"/>
    </row>
    <row r="14" spans="1:12" x14ac:dyDescent="0.25">
      <c r="A14" s="31" t="s">
        <v>31</v>
      </c>
      <c r="B14" s="26" t="s">
        <v>29</v>
      </c>
      <c r="C14" s="26" t="s">
        <v>2</v>
      </c>
      <c r="D14" s="26" t="s">
        <v>30</v>
      </c>
      <c r="E14" s="26" t="s">
        <v>4</v>
      </c>
      <c r="F14" s="30" t="s">
        <v>5</v>
      </c>
      <c r="G14" s="30" t="s">
        <v>6</v>
      </c>
    </row>
    <row r="15" spans="1:12" x14ac:dyDescent="0.25">
      <c r="A15" s="29" t="s">
        <v>8</v>
      </c>
      <c r="B15" s="28">
        <f>VLOOKUP(A15,'Q4 2024'!A:G,2,FALSE)</f>
        <v>31</v>
      </c>
      <c r="C15" s="28">
        <f>VLOOKUP(A15,'Q4 2024'!A:G,3,FALSE)</f>
        <v>6440038.29</v>
      </c>
      <c r="D15" s="28">
        <f>VLOOKUP(A15,'Q4 2024'!A:G,4,FALSE)</f>
        <v>137</v>
      </c>
      <c r="E15" s="28">
        <f>VLOOKUP(A15,'Q4 2024'!A:G,5,FALSE)</f>
        <v>32419698.189999998</v>
      </c>
      <c r="F15" s="27">
        <f t="shared" ref="F15:F27" si="2">SUM(B15-D15)</f>
        <v>-106</v>
      </c>
      <c r="G15" s="27">
        <f t="shared" ref="G15:G27" si="3">SUM(C15-E15)</f>
        <v>-25979659.899999999</v>
      </c>
    </row>
    <row r="16" spans="1:12" x14ac:dyDescent="0.25">
      <c r="A16" s="29" t="s">
        <v>10</v>
      </c>
      <c r="B16" s="28">
        <f>VLOOKUP(A16,'Q4 2024'!A:G,2,FALSE)</f>
        <v>0</v>
      </c>
      <c r="C16" s="28">
        <f>VLOOKUP(A16,'Q4 2024'!A:G,3,FALSE)</f>
        <v>0</v>
      </c>
      <c r="D16" s="28">
        <f>VLOOKUP(A16,'Q4 2024'!A:G,4,FALSE)</f>
        <v>12</v>
      </c>
      <c r="E16" s="28">
        <f>VLOOKUP(A16,'Q4 2024'!A:G,5,FALSE)</f>
        <v>3579186.45</v>
      </c>
      <c r="F16" s="27">
        <f t="shared" si="2"/>
        <v>-12</v>
      </c>
      <c r="G16" s="27">
        <f t="shared" si="3"/>
        <v>-3579186.45</v>
      </c>
    </row>
    <row r="17" spans="1:7" x14ac:dyDescent="0.25">
      <c r="A17" s="29" t="s">
        <v>33</v>
      </c>
      <c r="B17" s="28">
        <f>VLOOKUP(A17,'Q4 2024'!A:G,2,FALSE)</f>
        <v>305</v>
      </c>
      <c r="C17" s="28">
        <f>VLOOKUP(A17,'Q4 2024'!A:G,3,FALSE)</f>
        <v>48197567.969999999</v>
      </c>
      <c r="D17" s="28">
        <f>VLOOKUP(A17,'Q4 2024'!A:G,4,FALSE)</f>
        <v>91</v>
      </c>
      <c r="E17" s="28">
        <f>VLOOKUP(A17,'Q4 2024'!A:G,5,FALSE)</f>
        <v>25834264.490000002</v>
      </c>
      <c r="F17" s="27">
        <f t="shared" si="2"/>
        <v>214</v>
      </c>
      <c r="G17" s="27">
        <f t="shared" si="3"/>
        <v>22363303.479999997</v>
      </c>
    </row>
    <row r="18" spans="1:7" x14ac:dyDescent="0.25">
      <c r="A18" s="29" t="s">
        <v>34</v>
      </c>
      <c r="B18" s="28">
        <f>VLOOKUP(A18,'Q4 2024'!A:G,2,FALSE)</f>
        <v>187</v>
      </c>
      <c r="C18" s="28">
        <f>VLOOKUP(A18,'Q4 2024'!A:G,3,FALSE)</f>
        <v>51289656.629999995</v>
      </c>
      <c r="D18" s="28">
        <f>VLOOKUP(A18,'Q4 2024'!A:G,4,FALSE)</f>
        <v>23</v>
      </c>
      <c r="E18" s="28">
        <f>VLOOKUP(A18,'Q4 2024'!A:G,5,FALSE)</f>
        <v>6043402.2699999996</v>
      </c>
      <c r="F18" s="27">
        <f t="shared" si="2"/>
        <v>164</v>
      </c>
      <c r="G18" s="27">
        <f t="shared" si="3"/>
        <v>45246254.359999999</v>
      </c>
    </row>
    <row r="19" spans="1:7" x14ac:dyDescent="0.25">
      <c r="A19" s="29" t="s">
        <v>12</v>
      </c>
      <c r="B19" s="28">
        <f>VLOOKUP(A19,'Q4 2024'!A:G,2,FALSE)</f>
        <v>238</v>
      </c>
      <c r="C19" s="28">
        <f>VLOOKUP(A19,'Q4 2024'!A:G,3,FALSE)</f>
        <v>45782473.850000001</v>
      </c>
      <c r="D19" s="28">
        <f>VLOOKUP(A19,'Q4 2024'!A:G,4,FALSE)</f>
        <v>147</v>
      </c>
      <c r="E19" s="28">
        <f>VLOOKUP(A19,'Q4 2024'!A:G,5,FALSE)</f>
        <v>32667979.560000002</v>
      </c>
      <c r="F19" s="27">
        <f t="shared" si="2"/>
        <v>91</v>
      </c>
      <c r="G19" s="27">
        <f t="shared" si="3"/>
        <v>13114494.289999999</v>
      </c>
    </row>
    <row r="20" spans="1:7" x14ac:dyDescent="0.25">
      <c r="A20" s="29" t="s">
        <v>14</v>
      </c>
      <c r="B20" s="28">
        <f>VLOOKUP(A20,'Q4 2024'!A:G,2,FALSE)</f>
        <v>21</v>
      </c>
      <c r="C20" s="28">
        <f>VLOOKUP(A20,'Q4 2024'!A:G,3,FALSE)</f>
        <v>2856097.2199999997</v>
      </c>
      <c r="D20" s="28">
        <f>VLOOKUP(A20,'Q4 2024'!A:G,4,FALSE)</f>
        <v>61</v>
      </c>
      <c r="E20" s="28">
        <f>VLOOKUP(A20,'Q4 2024'!A:G,5,FALSE)</f>
        <v>23643530.25</v>
      </c>
      <c r="F20" s="27">
        <f t="shared" si="2"/>
        <v>-40</v>
      </c>
      <c r="G20" s="27">
        <f t="shared" si="3"/>
        <v>-20787433.030000001</v>
      </c>
    </row>
    <row r="21" spans="1:7" x14ac:dyDescent="0.25">
      <c r="A21" s="29" t="s">
        <v>16</v>
      </c>
      <c r="B21" s="28">
        <f>VLOOKUP(A21,'Q4 2024'!A:G,2,FALSE)</f>
        <v>631</v>
      </c>
      <c r="C21" s="28">
        <f>VLOOKUP(A21,'Q4 2024'!A:G,3,FALSE)</f>
        <v>135582614.53999999</v>
      </c>
      <c r="D21" s="28">
        <f>VLOOKUP(A21,'Q4 2024'!A:G,4,FALSE)</f>
        <v>83</v>
      </c>
      <c r="E21" s="28">
        <f>VLOOKUP(A21,'Q4 2024'!A:G,5,FALSE)</f>
        <v>12814448</v>
      </c>
      <c r="F21" s="27">
        <f t="shared" si="2"/>
        <v>548</v>
      </c>
      <c r="G21" s="27">
        <f t="shared" si="3"/>
        <v>122768166.53999999</v>
      </c>
    </row>
    <row r="22" spans="1:7" x14ac:dyDescent="0.25">
      <c r="A22" s="29" t="s">
        <v>35</v>
      </c>
      <c r="B22" s="28">
        <f>VLOOKUP(A22,'Q4 2024'!A:G,2,FALSE)</f>
        <v>5</v>
      </c>
      <c r="C22" s="28">
        <f>VLOOKUP(A22,'Q4 2024'!A:G,3,FALSE)</f>
        <v>1563420.64</v>
      </c>
      <c r="D22" s="28">
        <f>VLOOKUP(A22,'Q4 2024'!A:G,4,FALSE)</f>
        <v>19</v>
      </c>
      <c r="E22" s="28">
        <f>VLOOKUP(A22,'Q4 2024'!A:G,5,FALSE)</f>
        <v>7414046</v>
      </c>
      <c r="F22" s="27">
        <f t="shared" si="2"/>
        <v>-14</v>
      </c>
      <c r="G22" s="27">
        <f t="shared" si="3"/>
        <v>-5850625.3600000003</v>
      </c>
    </row>
    <row r="23" spans="1:7" x14ac:dyDescent="0.25">
      <c r="A23" s="29" t="s">
        <v>18</v>
      </c>
      <c r="B23" s="28">
        <f>VLOOKUP(A23,'Q4 2024'!A:G,2,FALSE)</f>
        <v>546</v>
      </c>
      <c r="C23" s="28">
        <f>VLOOKUP(A23,'Q4 2024'!A:G,3,FALSE)</f>
        <v>83817284.86999999</v>
      </c>
      <c r="D23" s="28">
        <f>VLOOKUP(A23,'Q4 2024'!A:G,4,FALSE)</f>
        <v>99</v>
      </c>
      <c r="E23" s="28">
        <f>VLOOKUP(A23,'Q4 2024'!A:G,5,FALSE)</f>
        <v>33695298</v>
      </c>
      <c r="F23" s="27">
        <f t="shared" si="2"/>
        <v>447</v>
      </c>
      <c r="G23" s="27">
        <f t="shared" si="3"/>
        <v>50121986.86999999</v>
      </c>
    </row>
    <row r="24" spans="1:7" x14ac:dyDescent="0.25">
      <c r="A24" s="29" t="s">
        <v>20</v>
      </c>
      <c r="B24" s="28">
        <f>VLOOKUP(A24,'Q4 2024'!A:G,2,FALSE)</f>
        <v>0</v>
      </c>
      <c r="C24" s="28">
        <f>VLOOKUP(A24,'Q4 2024'!A:G,3,FALSE)</f>
        <v>0</v>
      </c>
      <c r="D24" s="28">
        <f>VLOOKUP(A24,'Q4 2024'!A:G,4,FALSE)</f>
        <v>4</v>
      </c>
      <c r="E24" s="28">
        <f>VLOOKUP(A24,'Q4 2024'!A:G,5,FALSE)</f>
        <v>326122.79000000004</v>
      </c>
      <c r="F24" s="27">
        <f t="shared" ref="F24" si="4">SUM(B24-D24)</f>
        <v>-4</v>
      </c>
      <c r="G24" s="27">
        <f t="shared" ref="G24" si="5">SUM(C24-E24)</f>
        <v>-326122.79000000004</v>
      </c>
    </row>
    <row r="25" spans="1:7" x14ac:dyDescent="0.25">
      <c r="A25" s="29" t="s">
        <v>21</v>
      </c>
      <c r="B25" s="28">
        <f>VLOOKUP(A25,'Q4 2024'!A:G,2,FALSE)</f>
        <v>315</v>
      </c>
      <c r="C25" s="28">
        <f>VLOOKUP(A25,'Q4 2024'!A:G,3,FALSE)</f>
        <v>66013389.859999999</v>
      </c>
      <c r="D25" s="28">
        <f>VLOOKUP(A25,'Q4 2024'!A:G,4,FALSE)</f>
        <v>96</v>
      </c>
      <c r="E25" s="28">
        <f>VLOOKUP(A25,'Q4 2024'!A:G,5,FALSE)</f>
        <v>29013563.77</v>
      </c>
      <c r="F25" s="27">
        <f t="shared" si="2"/>
        <v>219</v>
      </c>
      <c r="G25" s="27">
        <f t="shared" si="3"/>
        <v>36999826.090000004</v>
      </c>
    </row>
    <row r="26" spans="1:7" x14ac:dyDescent="0.25">
      <c r="A26" s="29" t="s">
        <v>24</v>
      </c>
      <c r="B26" s="28">
        <f>VLOOKUP(A26,'Q4 2024'!A:G,2,FALSE)</f>
        <v>0</v>
      </c>
      <c r="C26" s="28">
        <f>VLOOKUP(A26,'Q4 2024'!A:G,3,FALSE)</f>
        <v>0</v>
      </c>
      <c r="D26" s="28">
        <f>VLOOKUP(A26,'Q4 2024'!A:G,4,FALSE)</f>
        <v>91</v>
      </c>
      <c r="E26" s="28">
        <f>VLOOKUP(A26,'Q4 2024'!A:G,5,FALSE)</f>
        <v>11832567.91</v>
      </c>
      <c r="F26" s="27">
        <f t="shared" si="2"/>
        <v>-91</v>
      </c>
      <c r="G26" s="27">
        <f t="shared" si="3"/>
        <v>-11832567.91</v>
      </c>
    </row>
    <row r="27" spans="1:7" x14ac:dyDescent="0.25">
      <c r="A27" s="29" t="s">
        <v>26</v>
      </c>
      <c r="B27" s="28">
        <f>VLOOKUP(A27,'Q4 2024'!A:G,2,FALSE)</f>
        <v>1025</v>
      </c>
      <c r="C27" s="28">
        <f>VLOOKUP(A27,'Q4 2024'!A:G,3,FALSE)</f>
        <v>180575429.09</v>
      </c>
      <c r="D27" s="28">
        <f>VLOOKUP(A27,'Q4 2024'!A:G,4,FALSE)</f>
        <v>170</v>
      </c>
      <c r="E27" s="28">
        <f>VLOOKUP(A27,'Q4 2024'!A:G,5,FALSE)</f>
        <v>71835335.599999994</v>
      </c>
      <c r="F27" s="27">
        <f t="shared" si="2"/>
        <v>855</v>
      </c>
      <c r="G27" s="27">
        <f t="shared" si="3"/>
        <v>108740093.49000001</v>
      </c>
    </row>
    <row r="28" spans="1:7" x14ac:dyDescent="0.25">
      <c r="A28" s="26" t="s">
        <v>38</v>
      </c>
      <c r="B28" s="25">
        <f>SUM(B15:B27)</f>
        <v>3304</v>
      </c>
      <c r="C28" s="24">
        <f>SUM(C15:C27)</f>
        <v>622117972.96000004</v>
      </c>
      <c r="D28" s="24">
        <f>SUM(D15:D27)</f>
        <v>1033</v>
      </c>
      <c r="E28" s="24">
        <f>SUM(E15:E27)</f>
        <v>291119443.27999997</v>
      </c>
      <c r="F28" s="23"/>
      <c r="G28" s="23"/>
    </row>
    <row r="29" spans="1:7" x14ac:dyDescent="0.25">
      <c r="A29" s="22" t="s">
        <v>36</v>
      </c>
      <c r="B29" s="22">
        <f>B28+B13</f>
        <v>3444</v>
      </c>
      <c r="C29" s="21">
        <f>C28+C13</f>
        <v>667829147.26999998</v>
      </c>
      <c r="D29" s="22">
        <f>D28+D13</f>
        <v>3444</v>
      </c>
      <c r="E29" s="21">
        <f>E28+E13</f>
        <v>667829147.26999998</v>
      </c>
      <c r="F29" s="20"/>
      <c r="G29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5"/>
  <sheetViews>
    <sheetView workbookViewId="0">
      <selection activeCell="F27" sqref="F27"/>
    </sheetView>
  </sheetViews>
  <sheetFormatPr defaultRowHeight="15" x14ac:dyDescent="0.25"/>
  <cols>
    <col min="1" max="1" width="22.85546875" customWidth="1"/>
    <col min="2" max="2" width="24.42578125" customWidth="1"/>
    <col min="3" max="3" width="21.85546875" customWidth="1"/>
    <col min="4" max="4" width="26.7109375" customWidth="1"/>
    <col min="5" max="5" width="25.5703125" customWidth="1"/>
    <col min="6" max="6" width="13.28515625" customWidth="1"/>
    <col min="7" max="7" width="17.28515625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2</v>
      </c>
      <c r="C2" s="8">
        <v>58101</v>
      </c>
      <c r="D2" s="6">
        <v>2</v>
      </c>
      <c r="E2" s="8">
        <v>172298.98</v>
      </c>
      <c r="F2" s="4">
        <f t="shared" ref="F2:F18" si="0">SUM(B2-D2)</f>
        <v>0</v>
      </c>
      <c r="G2" s="4">
        <f t="shared" ref="G2:G18" si="1">SUM(C2-E2)</f>
        <v>-114197.98000000001</v>
      </c>
    </row>
    <row r="3" spans="1:7" x14ac:dyDescent="0.25">
      <c r="A3" s="2" t="s">
        <v>8</v>
      </c>
      <c r="B3" s="6">
        <v>6</v>
      </c>
      <c r="C3" s="8">
        <v>759172.04</v>
      </c>
      <c r="D3" s="6">
        <v>48</v>
      </c>
      <c r="E3" s="8">
        <v>10744133.85</v>
      </c>
      <c r="F3" s="4">
        <f t="shared" si="0"/>
        <v>-42</v>
      </c>
      <c r="G3" s="4">
        <f t="shared" si="1"/>
        <v>-9984961.8099999987</v>
      </c>
    </row>
    <row r="4" spans="1:7" x14ac:dyDescent="0.25">
      <c r="A4" s="2" t="s">
        <v>9</v>
      </c>
      <c r="B4" s="6">
        <v>0</v>
      </c>
      <c r="C4" s="8">
        <v>0</v>
      </c>
      <c r="D4" s="6">
        <v>68</v>
      </c>
      <c r="E4" s="8">
        <v>12148439.210000001</v>
      </c>
      <c r="F4" s="4">
        <f t="shared" si="0"/>
        <v>-68</v>
      </c>
      <c r="G4" s="4">
        <f t="shared" si="1"/>
        <v>-12148439.210000001</v>
      </c>
    </row>
    <row r="5" spans="1:7" x14ac:dyDescent="0.25">
      <c r="A5" s="2" t="s">
        <v>10</v>
      </c>
      <c r="B5" s="6">
        <v>0</v>
      </c>
      <c r="C5" s="8">
        <v>0</v>
      </c>
      <c r="D5" s="6">
        <v>2</v>
      </c>
      <c r="E5" s="8">
        <v>155034.79</v>
      </c>
      <c r="F5" s="4">
        <f t="shared" si="0"/>
        <v>-2</v>
      </c>
      <c r="G5" s="4">
        <f t="shared" si="1"/>
        <v>-155034.79</v>
      </c>
    </row>
    <row r="6" spans="1:7" x14ac:dyDescent="0.25">
      <c r="A6" s="2" t="s">
        <v>11</v>
      </c>
      <c r="B6" s="6">
        <v>0</v>
      </c>
      <c r="C6" s="8">
        <v>0</v>
      </c>
      <c r="D6" s="6">
        <v>3</v>
      </c>
      <c r="E6" s="8">
        <v>81103.95</v>
      </c>
      <c r="F6" s="4">
        <f t="shared" si="0"/>
        <v>-3</v>
      </c>
      <c r="G6" s="4">
        <f t="shared" si="1"/>
        <v>-81103.95</v>
      </c>
    </row>
    <row r="7" spans="1:7" x14ac:dyDescent="0.25">
      <c r="A7" s="2" t="s">
        <v>33</v>
      </c>
      <c r="B7" s="6">
        <v>70</v>
      </c>
      <c r="C7" s="8">
        <v>7729578.5700000003</v>
      </c>
      <c r="D7" s="6">
        <v>33</v>
      </c>
      <c r="E7" s="8">
        <v>8104104.5300000003</v>
      </c>
      <c r="F7" s="4">
        <f t="shared" si="0"/>
        <v>37</v>
      </c>
      <c r="G7" s="4">
        <f t="shared" si="1"/>
        <v>-374525.95999999996</v>
      </c>
    </row>
    <row r="8" spans="1:7" x14ac:dyDescent="0.25">
      <c r="A8" s="2" t="s">
        <v>34</v>
      </c>
      <c r="B8" s="6">
        <v>51</v>
      </c>
      <c r="C8" s="8">
        <v>14512806.98</v>
      </c>
      <c r="D8" s="6">
        <v>8</v>
      </c>
      <c r="E8" s="8">
        <v>1012600.03</v>
      </c>
      <c r="F8" s="4">
        <f t="shared" si="0"/>
        <v>43</v>
      </c>
      <c r="G8" s="4">
        <f t="shared" si="1"/>
        <v>13500206.950000001</v>
      </c>
    </row>
    <row r="9" spans="1:7" x14ac:dyDescent="0.25">
      <c r="A9" s="6" t="s">
        <v>12</v>
      </c>
      <c r="B9" s="6">
        <v>85</v>
      </c>
      <c r="C9" s="8">
        <v>17077814.899999999</v>
      </c>
      <c r="D9" s="6">
        <v>42</v>
      </c>
      <c r="E9" s="8">
        <v>8818482.5099999998</v>
      </c>
      <c r="F9" s="4">
        <f t="shared" si="0"/>
        <v>43</v>
      </c>
      <c r="G9" s="4">
        <f t="shared" si="1"/>
        <v>8259332.3899999987</v>
      </c>
    </row>
    <row r="10" spans="1:7" x14ac:dyDescent="0.25">
      <c r="A10" s="6" t="s">
        <v>13</v>
      </c>
      <c r="B10" s="6">
        <v>0</v>
      </c>
      <c r="C10" s="8">
        <v>0</v>
      </c>
      <c r="D10" s="6">
        <v>1</v>
      </c>
      <c r="E10" s="8">
        <v>127.67</v>
      </c>
      <c r="F10" s="4">
        <f t="shared" si="0"/>
        <v>-1</v>
      </c>
      <c r="G10" s="4">
        <f t="shared" si="1"/>
        <v>-127.67</v>
      </c>
    </row>
    <row r="11" spans="1:7" x14ac:dyDescent="0.25">
      <c r="A11" s="6" t="s">
        <v>14</v>
      </c>
      <c r="B11" s="6">
        <v>7</v>
      </c>
      <c r="C11" s="8">
        <v>499361.64</v>
      </c>
      <c r="D11" s="6">
        <v>17</v>
      </c>
      <c r="E11" s="8">
        <v>5791762.3700000001</v>
      </c>
      <c r="F11" s="4">
        <f t="shared" si="0"/>
        <v>-10</v>
      </c>
      <c r="G11" s="4">
        <f t="shared" si="1"/>
        <v>-5292400.7300000004</v>
      </c>
    </row>
    <row r="12" spans="1:7" x14ac:dyDescent="0.25">
      <c r="A12" s="2" t="s">
        <v>15</v>
      </c>
      <c r="B12" s="6">
        <v>5</v>
      </c>
      <c r="C12" s="8">
        <v>1538956.34</v>
      </c>
      <c r="D12" s="6">
        <v>674</v>
      </c>
      <c r="E12" s="8">
        <v>101811608.25</v>
      </c>
      <c r="F12" s="4">
        <f t="shared" si="0"/>
        <v>-669</v>
      </c>
      <c r="G12" s="4">
        <f t="shared" si="1"/>
        <v>-100272651.91</v>
      </c>
    </row>
    <row r="13" spans="1:7" x14ac:dyDescent="0.25">
      <c r="A13" s="2" t="s">
        <v>16</v>
      </c>
      <c r="B13" s="6">
        <v>181</v>
      </c>
      <c r="C13" s="8">
        <v>36906650.450000003</v>
      </c>
      <c r="D13" s="6">
        <v>19</v>
      </c>
      <c r="E13" s="8">
        <v>2810745</v>
      </c>
      <c r="F13" s="4">
        <f t="shared" si="0"/>
        <v>162</v>
      </c>
      <c r="G13" s="4">
        <f t="shared" si="1"/>
        <v>34095905.450000003</v>
      </c>
    </row>
    <row r="14" spans="1:7" x14ac:dyDescent="0.25">
      <c r="A14" s="2" t="s">
        <v>17</v>
      </c>
      <c r="B14" s="6">
        <v>0</v>
      </c>
      <c r="C14" s="8">
        <v>0</v>
      </c>
      <c r="D14" s="6">
        <v>6</v>
      </c>
      <c r="E14" s="8">
        <v>310279</v>
      </c>
      <c r="F14" s="4">
        <f t="shared" si="0"/>
        <v>-6</v>
      </c>
      <c r="G14" s="4">
        <f t="shared" si="1"/>
        <v>-310279</v>
      </c>
    </row>
    <row r="15" spans="1:7" x14ac:dyDescent="0.25">
      <c r="A15" s="6" t="s">
        <v>35</v>
      </c>
      <c r="B15" s="6">
        <v>2</v>
      </c>
      <c r="C15" s="8">
        <v>197816.48</v>
      </c>
      <c r="D15" s="6">
        <v>8</v>
      </c>
      <c r="E15" s="8">
        <v>3277298.94</v>
      </c>
      <c r="F15" s="4">
        <f t="shared" si="0"/>
        <v>-6</v>
      </c>
      <c r="G15" s="4">
        <f t="shared" si="1"/>
        <v>-3079482.46</v>
      </c>
    </row>
    <row r="16" spans="1:7" x14ac:dyDescent="0.25">
      <c r="A16" s="2" t="s">
        <v>18</v>
      </c>
      <c r="B16" s="6">
        <v>183</v>
      </c>
      <c r="C16" s="8">
        <v>31029980.77</v>
      </c>
      <c r="D16" s="6">
        <v>37</v>
      </c>
      <c r="E16" s="8">
        <v>10853835</v>
      </c>
      <c r="F16" s="4">
        <f t="shared" si="0"/>
        <v>146</v>
      </c>
      <c r="G16" s="4">
        <f t="shared" si="1"/>
        <v>20176145.77</v>
      </c>
    </row>
    <row r="17" spans="1:7" x14ac:dyDescent="0.25">
      <c r="A17" s="2" t="s">
        <v>21</v>
      </c>
      <c r="B17" s="6">
        <v>120</v>
      </c>
      <c r="C17" s="8">
        <v>22519580.199999999</v>
      </c>
      <c r="D17" s="6">
        <v>37</v>
      </c>
      <c r="E17" s="8">
        <v>10447717.35</v>
      </c>
      <c r="F17" s="4">
        <f t="shared" si="0"/>
        <v>83</v>
      </c>
      <c r="G17" s="4">
        <f t="shared" si="1"/>
        <v>12071862.85</v>
      </c>
    </row>
    <row r="18" spans="1:7" x14ac:dyDescent="0.25">
      <c r="A18" s="2" t="s">
        <v>22</v>
      </c>
      <c r="B18" s="6">
        <v>0</v>
      </c>
      <c r="C18" s="8">
        <v>0</v>
      </c>
      <c r="D18" s="6">
        <v>2</v>
      </c>
      <c r="E18" s="8">
        <v>197270</v>
      </c>
      <c r="F18" s="4">
        <f t="shared" si="0"/>
        <v>-2</v>
      </c>
      <c r="G18" s="4">
        <f t="shared" si="1"/>
        <v>-197270</v>
      </c>
    </row>
    <row r="19" spans="1:7" x14ac:dyDescent="0.25">
      <c r="A19" s="2" t="s">
        <v>23</v>
      </c>
      <c r="B19" s="6">
        <v>27</v>
      </c>
      <c r="C19" s="8">
        <v>8375125.7699999996</v>
      </c>
      <c r="D19" s="6">
        <v>5</v>
      </c>
      <c r="E19" s="8">
        <v>670728</v>
      </c>
      <c r="F19" s="4">
        <f t="shared" ref="F19" si="2">SUM(B19-D19)</f>
        <v>22</v>
      </c>
      <c r="G19" s="4">
        <f t="shared" ref="G19" si="3">SUM(C19-E19)</f>
        <v>7704397.7699999996</v>
      </c>
    </row>
    <row r="20" spans="1:7" x14ac:dyDescent="0.25">
      <c r="A20" s="2" t="s">
        <v>24</v>
      </c>
      <c r="B20" s="6">
        <v>0</v>
      </c>
      <c r="C20" s="8">
        <v>0</v>
      </c>
      <c r="D20" s="6">
        <v>35</v>
      </c>
      <c r="E20" s="8">
        <v>4913265.76</v>
      </c>
      <c r="F20" s="4">
        <f t="shared" ref="F20" si="4">SUM(B20-D20)</f>
        <v>-35</v>
      </c>
      <c r="G20" s="4">
        <f t="shared" ref="G20" si="5">SUM(C20-E20)</f>
        <v>-4913265.76</v>
      </c>
    </row>
    <row r="21" spans="1:7" x14ac:dyDescent="0.25">
      <c r="A21" s="2" t="s">
        <v>25</v>
      </c>
      <c r="B21" s="6">
        <v>0</v>
      </c>
      <c r="C21" s="8">
        <v>0</v>
      </c>
      <c r="D21" s="6">
        <v>0</v>
      </c>
      <c r="E21" s="8">
        <v>0</v>
      </c>
      <c r="F21" s="4">
        <f t="shared" ref="F21" si="6">SUM(B21-D21)</f>
        <v>0</v>
      </c>
      <c r="G21" s="4">
        <f t="shared" ref="G21" si="7">SUM(C21-E21)</f>
        <v>0</v>
      </c>
    </row>
    <row r="22" spans="1:7" x14ac:dyDescent="0.25">
      <c r="A22" s="2" t="s">
        <v>26</v>
      </c>
      <c r="B22" s="6">
        <v>366</v>
      </c>
      <c r="C22" s="8">
        <v>61291632.479999997</v>
      </c>
      <c r="D22" s="6">
        <v>50</v>
      </c>
      <c r="E22" s="8">
        <v>19916584.98</v>
      </c>
      <c r="F22" s="4">
        <f t="shared" ref="F22:F23" si="8">SUM(B22-D22)</f>
        <v>316</v>
      </c>
      <c r="G22" s="4">
        <f t="shared" ref="G22:G23" si="9">SUM(C22-E22)</f>
        <v>41375047.5</v>
      </c>
    </row>
    <row r="23" spans="1:7" x14ac:dyDescent="0.25">
      <c r="A23" s="2" t="s">
        <v>27</v>
      </c>
      <c r="B23" s="6">
        <v>0</v>
      </c>
      <c r="C23" s="8">
        <v>0</v>
      </c>
      <c r="D23" s="6">
        <v>8</v>
      </c>
      <c r="E23" s="8">
        <v>259157.45</v>
      </c>
      <c r="F23" s="4">
        <f t="shared" si="8"/>
        <v>-8</v>
      </c>
      <c r="G23" s="4">
        <f t="shared" si="9"/>
        <v>-259157.45</v>
      </c>
    </row>
    <row r="24" spans="1:7" x14ac:dyDescent="0.25">
      <c r="A24" s="12" t="s">
        <v>32</v>
      </c>
      <c r="B24" s="17">
        <f>SUM(B2:B23)</f>
        <v>1105</v>
      </c>
      <c r="C24" s="17">
        <f t="shared" ref="C24:G24" si="10">SUM(C2:C23)</f>
        <v>202496577.62</v>
      </c>
      <c r="D24" s="17">
        <f t="shared" si="10"/>
        <v>1105</v>
      </c>
      <c r="E24" s="17">
        <f t="shared" si="10"/>
        <v>202496577.61999995</v>
      </c>
      <c r="F24" s="17">
        <f t="shared" si="10"/>
        <v>0</v>
      </c>
      <c r="G24" s="17">
        <f t="shared" si="10"/>
        <v>1.0419171303510666E-8</v>
      </c>
    </row>
    <row r="25" spans="1:7" x14ac:dyDescent="0.25">
      <c r="F25" s="5"/>
      <c r="G25" s="5"/>
    </row>
  </sheetData>
  <sortState xmlns:xlrd2="http://schemas.microsoft.com/office/spreadsheetml/2017/richdata2" ref="A2:G18">
    <sortCondition ref="A2:A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7"/>
  <sheetViews>
    <sheetView workbookViewId="0">
      <selection activeCell="H30" sqref="H30"/>
    </sheetView>
  </sheetViews>
  <sheetFormatPr defaultRowHeight="15" x14ac:dyDescent="0.25"/>
  <cols>
    <col min="1" max="1" width="21.42578125" customWidth="1"/>
    <col min="2" max="2" width="24.85546875" customWidth="1"/>
    <col min="3" max="3" width="21" customWidth="1"/>
    <col min="4" max="4" width="23.42578125" customWidth="1"/>
    <col min="5" max="5" width="20.5703125" customWidth="1"/>
    <col min="6" max="6" width="14" customWidth="1"/>
    <col min="7" max="7" width="12" bestFit="1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2</v>
      </c>
      <c r="C2" s="8">
        <v>355806.01</v>
      </c>
      <c r="D2" s="6">
        <v>5</v>
      </c>
      <c r="E2" s="8">
        <v>306016.44</v>
      </c>
      <c r="F2" s="4">
        <f t="shared" ref="F2:F18" si="0">SUM(B2-D2)</f>
        <v>-3</v>
      </c>
      <c r="G2" s="4">
        <f t="shared" ref="G2:G18" si="1">SUM(C2-E2)</f>
        <v>49789.570000000007</v>
      </c>
    </row>
    <row r="3" spans="1:7" x14ac:dyDescent="0.25">
      <c r="A3" s="2" t="s">
        <v>8</v>
      </c>
      <c r="B3" s="6">
        <v>15</v>
      </c>
      <c r="C3" s="8">
        <v>2701784.42</v>
      </c>
      <c r="D3" s="6">
        <v>48</v>
      </c>
      <c r="E3" s="8">
        <v>10531884.65</v>
      </c>
      <c r="F3" s="4">
        <f t="shared" si="0"/>
        <v>-33</v>
      </c>
      <c r="G3" s="4">
        <f t="shared" si="1"/>
        <v>-7830100.2300000004</v>
      </c>
    </row>
    <row r="4" spans="1:7" x14ac:dyDescent="0.25">
      <c r="A4" s="2" t="s">
        <v>9</v>
      </c>
      <c r="B4" s="6">
        <v>1</v>
      </c>
      <c r="C4" s="8">
        <v>273130</v>
      </c>
      <c r="D4" s="6">
        <v>78</v>
      </c>
      <c r="E4" s="8">
        <v>12785496.640000001</v>
      </c>
      <c r="F4" s="4">
        <f t="shared" si="0"/>
        <v>-77</v>
      </c>
      <c r="G4" s="4">
        <f t="shared" si="1"/>
        <v>-12512366.640000001</v>
      </c>
    </row>
    <row r="5" spans="1:7" x14ac:dyDescent="0.25">
      <c r="A5" s="2" t="s">
        <v>10</v>
      </c>
      <c r="B5" s="6">
        <v>0</v>
      </c>
      <c r="C5" s="8">
        <v>0</v>
      </c>
      <c r="D5" s="6">
        <v>8</v>
      </c>
      <c r="E5" s="8">
        <v>1856809.88</v>
      </c>
      <c r="F5" s="4">
        <f t="shared" si="0"/>
        <v>-8</v>
      </c>
      <c r="G5" s="4">
        <f t="shared" si="1"/>
        <v>-1856809.88</v>
      </c>
    </row>
    <row r="6" spans="1:7" x14ac:dyDescent="0.25">
      <c r="A6" s="2" t="s">
        <v>11</v>
      </c>
      <c r="B6" s="6">
        <v>0</v>
      </c>
      <c r="C6" s="8">
        <v>0</v>
      </c>
      <c r="D6" s="6">
        <v>9</v>
      </c>
      <c r="E6" s="8">
        <v>546563.12</v>
      </c>
      <c r="F6" s="4">
        <f t="shared" si="0"/>
        <v>-9</v>
      </c>
      <c r="G6" s="4">
        <f t="shared" si="1"/>
        <v>-546563.12</v>
      </c>
    </row>
    <row r="7" spans="1:7" x14ac:dyDescent="0.25">
      <c r="A7" s="2" t="s">
        <v>33</v>
      </c>
      <c r="B7" s="6">
        <v>142</v>
      </c>
      <c r="C7" s="8">
        <v>25738252.949999999</v>
      </c>
      <c r="D7" s="6">
        <v>35</v>
      </c>
      <c r="E7" s="8">
        <v>11367360.300000001</v>
      </c>
      <c r="F7" s="4">
        <f t="shared" si="0"/>
        <v>107</v>
      </c>
      <c r="G7" s="4">
        <f t="shared" si="1"/>
        <v>14370892.649999999</v>
      </c>
    </row>
    <row r="8" spans="1:7" x14ac:dyDescent="0.25">
      <c r="A8" s="2" t="s">
        <v>34</v>
      </c>
      <c r="B8" s="6">
        <v>87</v>
      </c>
      <c r="C8" s="8">
        <v>24065347.82</v>
      </c>
      <c r="D8" s="6">
        <v>10</v>
      </c>
      <c r="E8" s="8">
        <v>3139207.73</v>
      </c>
      <c r="F8" s="4">
        <f t="shared" si="0"/>
        <v>77</v>
      </c>
      <c r="G8" s="4">
        <f t="shared" si="1"/>
        <v>20926140.09</v>
      </c>
    </row>
    <row r="9" spans="1:7" x14ac:dyDescent="0.25">
      <c r="A9" s="6" t="s">
        <v>12</v>
      </c>
      <c r="B9" s="6">
        <v>65</v>
      </c>
      <c r="C9" s="8">
        <v>12787982.880000001</v>
      </c>
      <c r="D9" s="6">
        <v>70</v>
      </c>
      <c r="E9" s="8">
        <v>16164444.449999999</v>
      </c>
      <c r="F9" s="4">
        <f t="shared" si="0"/>
        <v>-5</v>
      </c>
      <c r="G9" s="4">
        <f t="shared" si="1"/>
        <v>-3376461.5699999984</v>
      </c>
    </row>
    <row r="10" spans="1:7" x14ac:dyDescent="0.25">
      <c r="A10" s="2" t="s">
        <v>13</v>
      </c>
      <c r="B10" s="6">
        <v>0</v>
      </c>
      <c r="C10" s="8">
        <v>0</v>
      </c>
      <c r="D10" s="6">
        <v>1</v>
      </c>
      <c r="E10" s="8">
        <v>58301.47</v>
      </c>
      <c r="F10" s="4">
        <f t="shared" si="0"/>
        <v>-1</v>
      </c>
      <c r="G10" s="4">
        <f t="shared" si="1"/>
        <v>-58301.47</v>
      </c>
    </row>
    <row r="11" spans="1:7" x14ac:dyDescent="0.25">
      <c r="A11" s="2" t="s">
        <v>14</v>
      </c>
      <c r="B11" s="6">
        <v>12</v>
      </c>
      <c r="C11" s="8">
        <v>2066352.14</v>
      </c>
      <c r="D11" s="6">
        <v>19</v>
      </c>
      <c r="E11" s="8">
        <v>4538614.8499999996</v>
      </c>
      <c r="F11" s="4">
        <f t="shared" si="0"/>
        <v>-7</v>
      </c>
      <c r="G11" s="4">
        <f t="shared" si="1"/>
        <v>-2472262.71</v>
      </c>
    </row>
    <row r="12" spans="1:7" x14ac:dyDescent="0.25">
      <c r="A12" s="2" t="s">
        <v>15</v>
      </c>
      <c r="B12" s="6">
        <v>0</v>
      </c>
      <c r="C12" s="8">
        <v>0</v>
      </c>
      <c r="D12" s="6">
        <v>769</v>
      </c>
      <c r="E12" s="8">
        <v>126552171.61</v>
      </c>
      <c r="F12" s="4">
        <f t="shared" si="0"/>
        <v>-769</v>
      </c>
      <c r="G12" s="4">
        <f t="shared" si="1"/>
        <v>-126552171.61</v>
      </c>
    </row>
    <row r="13" spans="1:7" x14ac:dyDescent="0.25">
      <c r="A13" s="6" t="s">
        <v>16</v>
      </c>
      <c r="B13" s="6">
        <v>283</v>
      </c>
      <c r="C13" s="8">
        <v>62261371.210000001</v>
      </c>
      <c r="D13" s="6">
        <v>33</v>
      </c>
      <c r="E13" s="8">
        <v>4901291</v>
      </c>
      <c r="F13" s="4">
        <f t="shared" si="0"/>
        <v>250</v>
      </c>
      <c r="G13" s="4">
        <f t="shared" si="1"/>
        <v>57360080.210000001</v>
      </c>
    </row>
    <row r="14" spans="1:7" x14ac:dyDescent="0.25">
      <c r="A14" s="2" t="s">
        <v>17</v>
      </c>
      <c r="B14" s="6">
        <v>0</v>
      </c>
      <c r="C14" s="8">
        <v>0</v>
      </c>
      <c r="D14" s="6">
        <v>10</v>
      </c>
      <c r="E14" s="8">
        <v>710585</v>
      </c>
      <c r="F14" s="4">
        <f t="shared" si="0"/>
        <v>-10</v>
      </c>
      <c r="G14" s="4">
        <f t="shared" si="1"/>
        <v>-710585</v>
      </c>
    </row>
    <row r="15" spans="1:7" x14ac:dyDescent="0.25">
      <c r="A15" s="2" t="s">
        <v>35</v>
      </c>
      <c r="B15" s="6">
        <v>2</v>
      </c>
      <c r="C15" s="8">
        <v>702791.59</v>
      </c>
      <c r="D15" s="6">
        <v>7</v>
      </c>
      <c r="E15" s="8">
        <v>1441856.06</v>
      </c>
      <c r="F15" s="4">
        <f t="shared" si="0"/>
        <v>-5</v>
      </c>
      <c r="G15" s="4">
        <f t="shared" si="1"/>
        <v>-739064.47000000009</v>
      </c>
    </row>
    <row r="16" spans="1:7" x14ac:dyDescent="0.25">
      <c r="A16" s="2" t="s">
        <v>18</v>
      </c>
      <c r="B16" s="6">
        <v>209</v>
      </c>
      <c r="C16" s="8">
        <v>31754181.969999999</v>
      </c>
      <c r="D16" s="6">
        <v>41</v>
      </c>
      <c r="E16" s="8">
        <v>14418629</v>
      </c>
      <c r="F16" s="4">
        <f t="shared" si="0"/>
        <v>168</v>
      </c>
      <c r="G16" s="4">
        <f t="shared" si="1"/>
        <v>17335552.969999999</v>
      </c>
    </row>
    <row r="17" spans="1:7" x14ac:dyDescent="0.25">
      <c r="A17" s="2" t="s">
        <v>19</v>
      </c>
      <c r="B17" s="6">
        <v>0</v>
      </c>
      <c r="C17" s="8">
        <v>0</v>
      </c>
      <c r="D17" s="6">
        <v>4</v>
      </c>
      <c r="E17" s="8">
        <v>130010</v>
      </c>
      <c r="F17" s="4">
        <f t="shared" ref="F17" si="2">SUM(B17-D17)</f>
        <v>-4</v>
      </c>
      <c r="G17" s="4">
        <f t="shared" ref="G17" si="3">SUM(C17-E17)</f>
        <v>-130010</v>
      </c>
    </row>
    <row r="18" spans="1:7" x14ac:dyDescent="0.25">
      <c r="A18" s="2" t="s">
        <v>20</v>
      </c>
      <c r="B18" s="6">
        <v>0</v>
      </c>
      <c r="C18" s="8">
        <v>0</v>
      </c>
      <c r="D18" s="6">
        <v>2</v>
      </c>
      <c r="E18" s="8">
        <v>269482.83</v>
      </c>
      <c r="F18" s="4">
        <f t="shared" si="0"/>
        <v>-2</v>
      </c>
      <c r="G18" s="4">
        <f t="shared" si="1"/>
        <v>-269482.83</v>
      </c>
    </row>
    <row r="19" spans="1:7" x14ac:dyDescent="0.25">
      <c r="A19" s="2" t="s">
        <v>21</v>
      </c>
      <c r="B19" s="6">
        <v>109</v>
      </c>
      <c r="C19" s="8">
        <v>25574690.690000001</v>
      </c>
      <c r="D19" s="6">
        <v>38</v>
      </c>
      <c r="E19" s="8">
        <v>13702473.869999999</v>
      </c>
      <c r="F19" s="4">
        <f t="shared" ref="F19" si="4">SUM(B19-D19)</f>
        <v>71</v>
      </c>
      <c r="G19" s="4">
        <f t="shared" ref="G19" si="5">SUM(C19-E19)</f>
        <v>11872216.820000002</v>
      </c>
    </row>
    <row r="20" spans="1:7" x14ac:dyDescent="0.25">
      <c r="A20" s="2" t="s">
        <v>23</v>
      </c>
      <c r="B20" s="6">
        <v>45</v>
      </c>
      <c r="C20" s="8">
        <v>15246305.34</v>
      </c>
      <c r="D20" s="6">
        <v>8</v>
      </c>
      <c r="E20" s="8">
        <v>1519093</v>
      </c>
      <c r="F20" s="4">
        <f t="shared" ref="F20" si="6">SUM(B20-D20)</f>
        <v>37</v>
      </c>
      <c r="G20" s="4">
        <f t="shared" ref="G20" si="7">SUM(C20-E20)</f>
        <v>13727212.34</v>
      </c>
    </row>
    <row r="21" spans="1:7" x14ac:dyDescent="0.25">
      <c r="A21" s="2" t="s">
        <v>24</v>
      </c>
      <c r="B21" s="6">
        <v>0</v>
      </c>
      <c r="C21" s="8">
        <v>0</v>
      </c>
      <c r="D21" s="6">
        <v>39</v>
      </c>
      <c r="E21" s="8">
        <v>5429948.0099999998</v>
      </c>
      <c r="F21" s="4">
        <f t="shared" ref="F21:F24" si="8">SUM(B21-D21)</f>
        <v>-39</v>
      </c>
      <c r="G21" s="4">
        <f t="shared" ref="G21:G24" si="9">SUM(C21-E21)</f>
        <v>-5429948.0099999998</v>
      </c>
    </row>
    <row r="22" spans="1:7" x14ac:dyDescent="0.25">
      <c r="A22" s="2" t="s">
        <v>25</v>
      </c>
      <c r="B22" s="6">
        <v>0</v>
      </c>
      <c r="C22" s="8">
        <v>0</v>
      </c>
      <c r="D22" s="6">
        <v>4</v>
      </c>
      <c r="E22" s="8">
        <v>201737.06</v>
      </c>
      <c r="F22" s="4">
        <f t="shared" si="8"/>
        <v>-4</v>
      </c>
      <c r="G22" s="4">
        <f t="shared" si="9"/>
        <v>-201737.06</v>
      </c>
    </row>
    <row r="23" spans="1:7" x14ac:dyDescent="0.25">
      <c r="A23" s="2" t="s">
        <v>26</v>
      </c>
      <c r="B23" s="6">
        <v>359</v>
      </c>
      <c r="C23" s="8">
        <v>61458195.93</v>
      </c>
      <c r="D23" s="6">
        <v>71</v>
      </c>
      <c r="E23" s="8">
        <v>33646339.799999997</v>
      </c>
      <c r="F23" s="4">
        <f t="shared" si="8"/>
        <v>288</v>
      </c>
      <c r="G23" s="4">
        <f t="shared" si="9"/>
        <v>27811856.130000003</v>
      </c>
    </row>
    <row r="24" spans="1:7" x14ac:dyDescent="0.25">
      <c r="A24" s="2" t="s">
        <v>27</v>
      </c>
      <c r="B24" s="6">
        <v>0</v>
      </c>
      <c r="C24" s="8">
        <v>0</v>
      </c>
      <c r="D24" s="6">
        <v>22</v>
      </c>
      <c r="E24" s="8">
        <v>767876.18</v>
      </c>
      <c r="F24" s="4">
        <f t="shared" si="8"/>
        <v>-22</v>
      </c>
      <c r="G24" s="4">
        <f t="shared" si="9"/>
        <v>-767876.18</v>
      </c>
    </row>
    <row r="25" spans="1:7" x14ac:dyDescent="0.25">
      <c r="A25" s="12" t="s">
        <v>32</v>
      </c>
      <c r="B25" s="17">
        <f t="shared" ref="B25:G25" si="10">SUM(B2:B24)</f>
        <v>1331</v>
      </c>
      <c r="C25" s="17">
        <f t="shared" si="10"/>
        <v>264986192.95000002</v>
      </c>
      <c r="D25" s="17">
        <f t="shared" si="10"/>
        <v>1331</v>
      </c>
      <c r="E25" s="17">
        <f t="shared" si="10"/>
        <v>264986192.94999999</v>
      </c>
      <c r="F25" s="17">
        <f t="shared" si="10"/>
        <v>0</v>
      </c>
      <c r="G25" s="17">
        <f t="shared" si="10"/>
        <v>3.3760443329811096E-9</v>
      </c>
    </row>
    <row r="27" spans="1:7" x14ac:dyDescent="0.25">
      <c r="F27" s="5"/>
      <c r="G27" s="5"/>
    </row>
  </sheetData>
  <sortState xmlns:xlrd2="http://schemas.microsoft.com/office/spreadsheetml/2017/richdata2" ref="A2:G25">
    <sortCondition ref="A2:A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I27"/>
  <sheetViews>
    <sheetView workbookViewId="0">
      <selection activeCell="E36" sqref="E36"/>
    </sheetView>
  </sheetViews>
  <sheetFormatPr defaultRowHeight="15" x14ac:dyDescent="0.25"/>
  <cols>
    <col min="1" max="1" width="21.85546875" customWidth="1"/>
    <col min="2" max="2" width="25" customWidth="1"/>
    <col min="3" max="3" width="17" customWidth="1"/>
    <col min="4" max="4" width="23.28515625" customWidth="1"/>
    <col min="5" max="5" width="22.42578125" customWidth="1"/>
    <col min="6" max="6" width="13.7109375" customWidth="1"/>
    <col min="7" max="7" width="13.42578125" customWidth="1"/>
    <col min="9" max="9" width="10.85546875" bestFit="1" customWidth="1"/>
    <col min="11" max="11" width="13" customWidth="1"/>
  </cols>
  <sheetData>
    <row r="1" spans="1:7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1</v>
      </c>
      <c r="C2" s="8">
        <v>401829.24</v>
      </c>
      <c r="D2" s="6">
        <v>3</v>
      </c>
      <c r="E2" s="8">
        <v>1272655.8500000001</v>
      </c>
      <c r="F2" s="4">
        <f t="shared" ref="F2:F22" si="0">SUM(B2-D2)</f>
        <v>-2</v>
      </c>
      <c r="G2" s="4">
        <f t="shared" ref="G2:G22" si="1">SUM(C2-E2)</f>
        <v>-870826.6100000001</v>
      </c>
    </row>
    <row r="3" spans="1:7" x14ac:dyDescent="0.25">
      <c r="A3" s="2" t="s">
        <v>8</v>
      </c>
      <c r="B3" s="6">
        <v>10</v>
      </c>
      <c r="C3" s="8">
        <v>2979081.83</v>
      </c>
      <c r="D3" s="6">
        <v>41</v>
      </c>
      <c r="E3" s="8">
        <v>11143679.689999999</v>
      </c>
      <c r="F3" s="4">
        <f t="shared" si="0"/>
        <v>-31</v>
      </c>
      <c r="G3" s="4">
        <f t="shared" si="1"/>
        <v>-8164597.8599999994</v>
      </c>
    </row>
    <row r="4" spans="1:7" x14ac:dyDescent="0.25">
      <c r="A4" s="2" t="s">
        <v>9</v>
      </c>
      <c r="B4" s="6">
        <v>3</v>
      </c>
      <c r="C4" s="8">
        <v>1182969.3</v>
      </c>
      <c r="D4" s="6">
        <v>73</v>
      </c>
      <c r="E4" s="8">
        <v>11824209.1</v>
      </c>
      <c r="F4" s="4">
        <f t="shared" si="0"/>
        <v>-70</v>
      </c>
      <c r="G4" s="4">
        <f t="shared" si="1"/>
        <v>-10641239.799999999</v>
      </c>
    </row>
    <row r="5" spans="1:7" x14ac:dyDescent="0.25">
      <c r="A5" s="2" t="s">
        <v>10</v>
      </c>
      <c r="B5" s="6">
        <v>0</v>
      </c>
      <c r="C5" s="8">
        <v>0</v>
      </c>
      <c r="D5" s="6">
        <v>2</v>
      </c>
      <c r="E5" s="8">
        <v>1567341.78</v>
      </c>
      <c r="F5" s="4">
        <f t="shared" si="0"/>
        <v>-2</v>
      </c>
      <c r="G5" s="4">
        <f t="shared" si="1"/>
        <v>-1567341.78</v>
      </c>
    </row>
    <row r="6" spans="1:7" x14ac:dyDescent="0.25">
      <c r="A6" s="2" t="s">
        <v>11</v>
      </c>
      <c r="B6" s="6">
        <v>0</v>
      </c>
      <c r="C6" s="8">
        <v>0</v>
      </c>
      <c r="D6" s="6">
        <v>2</v>
      </c>
      <c r="E6" s="8">
        <v>433145.63</v>
      </c>
      <c r="F6" s="4">
        <f t="shared" si="0"/>
        <v>-2</v>
      </c>
      <c r="G6" s="4">
        <f t="shared" si="1"/>
        <v>-433145.63</v>
      </c>
    </row>
    <row r="7" spans="1:7" x14ac:dyDescent="0.25">
      <c r="A7" s="2" t="s">
        <v>33</v>
      </c>
      <c r="B7" s="6">
        <v>93</v>
      </c>
      <c r="C7" s="8">
        <v>14729736.449999999</v>
      </c>
      <c r="D7" s="6">
        <v>23</v>
      </c>
      <c r="E7" s="8">
        <v>6362799.6600000001</v>
      </c>
      <c r="F7" s="4">
        <f t="shared" si="0"/>
        <v>70</v>
      </c>
      <c r="G7" s="4">
        <f t="shared" si="1"/>
        <v>8366936.7899999991</v>
      </c>
    </row>
    <row r="8" spans="1:7" x14ac:dyDescent="0.25">
      <c r="A8" s="2" t="s">
        <v>34</v>
      </c>
      <c r="B8" s="6">
        <v>49</v>
      </c>
      <c r="C8" s="8">
        <v>12711501.83</v>
      </c>
      <c r="D8" s="6">
        <v>5</v>
      </c>
      <c r="E8" s="8">
        <v>1891594.51</v>
      </c>
      <c r="F8" s="4">
        <f t="shared" si="0"/>
        <v>44</v>
      </c>
      <c r="G8" s="4">
        <f t="shared" si="1"/>
        <v>10819907.32</v>
      </c>
    </row>
    <row r="9" spans="1:7" x14ac:dyDescent="0.25">
      <c r="A9" s="2" t="s">
        <v>12</v>
      </c>
      <c r="B9" s="6">
        <v>88</v>
      </c>
      <c r="C9" s="8">
        <v>15916676.07</v>
      </c>
      <c r="D9" s="6">
        <v>35</v>
      </c>
      <c r="E9" s="8">
        <v>7685052.5999999996</v>
      </c>
      <c r="F9" s="4">
        <f t="shared" si="0"/>
        <v>53</v>
      </c>
      <c r="G9" s="4">
        <f t="shared" si="1"/>
        <v>8231623.4700000007</v>
      </c>
    </row>
    <row r="10" spans="1:7" x14ac:dyDescent="0.25">
      <c r="A10" s="6" t="s">
        <v>13</v>
      </c>
      <c r="B10" s="6">
        <v>0</v>
      </c>
      <c r="C10" s="8">
        <v>0</v>
      </c>
      <c r="D10" s="6">
        <v>3</v>
      </c>
      <c r="E10" s="8">
        <v>51122.25</v>
      </c>
      <c r="F10" s="4">
        <f t="shared" si="0"/>
        <v>-3</v>
      </c>
      <c r="G10" s="4">
        <f t="shared" si="1"/>
        <v>-51122.25</v>
      </c>
    </row>
    <row r="11" spans="1:7" x14ac:dyDescent="0.25">
      <c r="A11" s="6" t="s">
        <v>14</v>
      </c>
      <c r="B11" s="6">
        <v>2</v>
      </c>
      <c r="C11" s="8">
        <v>290383.44</v>
      </c>
      <c r="D11" s="6">
        <v>25</v>
      </c>
      <c r="E11" s="8">
        <v>13313153.029999999</v>
      </c>
      <c r="F11" s="4">
        <f t="shared" si="0"/>
        <v>-23</v>
      </c>
      <c r="G11" s="4">
        <f t="shared" si="1"/>
        <v>-13022769.59</v>
      </c>
    </row>
    <row r="12" spans="1:7" x14ac:dyDescent="0.25">
      <c r="A12" s="2" t="s">
        <v>15</v>
      </c>
      <c r="B12" s="6">
        <v>5</v>
      </c>
      <c r="C12" s="8">
        <v>2260126.5299999998</v>
      </c>
      <c r="D12" s="6">
        <v>622</v>
      </c>
      <c r="E12" s="8">
        <v>101636305.25</v>
      </c>
      <c r="F12" s="4">
        <f t="shared" si="0"/>
        <v>-617</v>
      </c>
      <c r="G12" s="4">
        <f t="shared" si="1"/>
        <v>-99376178.719999999</v>
      </c>
    </row>
    <row r="13" spans="1:7" x14ac:dyDescent="0.25">
      <c r="A13" s="2" t="s">
        <v>16</v>
      </c>
      <c r="B13" s="6">
        <v>167</v>
      </c>
      <c r="C13" s="8">
        <v>36414592.880000003</v>
      </c>
      <c r="D13" s="6">
        <v>31</v>
      </c>
      <c r="E13" s="8">
        <v>5102412</v>
      </c>
      <c r="F13" s="4">
        <f t="shared" si="0"/>
        <v>136</v>
      </c>
      <c r="G13" s="4">
        <f t="shared" si="1"/>
        <v>31312180.880000003</v>
      </c>
    </row>
    <row r="14" spans="1:7" x14ac:dyDescent="0.25">
      <c r="A14" s="6" t="s">
        <v>17</v>
      </c>
      <c r="B14" s="6">
        <v>0</v>
      </c>
      <c r="C14" s="8">
        <v>0</v>
      </c>
      <c r="D14" s="6">
        <v>5</v>
      </c>
      <c r="E14" s="8">
        <v>98235</v>
      </c>
      <c r="F14" s="4">
        <f t="shared" si="0"/>
        <v>-5</v>
      </c>
      <c r="G14" s="4">
        <f t="shared" si="1"/>
        <v>-98235</v>
      </c>
    </row>
    <row r="15" spans="1:7" x14ac:dyDescent="0.25">
      <c r="A15" s="2" t="s">
        <v>35</v>
      </c>
      <c r="B15" s="6">
        <v>1</v>
      </c>
      <c r="C15" s="8">
        <v>662812.56999999995</v>
      </c>
      <c r="D15" s="6">
        <v>4</v>
      </c>
      <c r="E15" s="8">
        <v>2694891</v>
      </c>
      <c r="F15" s="4">
        <f t="shared" si="0"/>
        <v>-3</v>
      </c>
      <c r="G15" s="4">
        <f t="shared" si="1"/>
        <v>-2032078.4300000002</v>
      </c>
    </row>
    <row r="16" spans="1:7" x14ac:dyDescent="0.25">
      <c r="A16" s="2" t="s">
        <v>18</v>
      </c>
      <c r="B16" s="6">
        <v>154</v>
      </c>
      <c r="C16" s="8">
        <v>21033122.129999999</v>
      </c>
      <c r="D16" s="6">
        <v>21</v>
      </c>
      <c r="E16" s="8">
        <v>8422834</v>
      </c>
      <c r="F16" s="4">
        <f t="shared" si="0"/>
        <v>133</v>
      </c>
      <c r="G16" s="4">
        <f t="shared" si="1"/>
        <v>12610288.129999999</v>
      </c>
    </row>
    <row r="17" spans="1:9" x14ac:dyDescent="0.25">
      <c r="A17" s="2" t="s">
        <v>19</v>
      </c>
      <c r="B17" s="6">
        <v>0</v>
      </c>
      <c r="C17" s="8">
        <v>0</v>
      </c>
      <c r="D17" s="6">
        <v>1</v>
      </c>
      <c r="E17" s="8">
        <v>81128</v>
      </c>
      <c r="F17" s="4">
        <f t="shared" si="0"/>
        <v>-1</v>
      </c>
      <c r="G17" s="4">
        <f t="shared" si="1"/>
        <v>-81128</v>
      </c>
    </row>
    <row r="18" spans="1:9" x14ac:dyDescent="0.25">
      <c r="A18" s="2" t="s">
        <v>20</v>
      </c>
      <c r="B18" s="6">
        <v>0</v>
      </c>
      <c r="C18" s="8">
        <v>0</v>
      </c>
      <c r="D18" s="6">
        <v>2</v>
      </c>
      <c r="E18" s="8">
        <v>56639.96</v>
      </c>
      <c r="F18" s="4">
        <f t="shared" si="0"/>
        <v>-2</v>
      </c>
      <c r="G18" s="4">
        <f t="shared" si="1"/>
        <v>-56639.96</v>
      </c>
    </row>
    <row r="19" spans="1:9" x14ac:dyDescent="0.25">
      <c r="A19" s="2" t="s">
        <v>21</v>
      </c>
      <c r="B19" s="6">
        <v>86</v>
      </c>
      <c r="C19" s="8">
        <v>17919118.969999999</v>
      </c>
      <c r="D19" s="6">
        <v>21</v>
      </c>
      <c r="E19" s="8">
        <v>4863372.55</v>
      </c>
      <c r="F19" s="4">
        <f t="shared" si="0"/>
        <v>65</v>
      </c>
      <c r="G19" s="4">
        <f t="shared" si="1"/>
        <v>13055746.419999998</v>
      </c>
    </row>
    <row r="20" spans="1:9" x14ac:dyDescent="0.25">
      <c r="A20" s="2" t="s">
        <v>23</v>
      </c>
      <c r="B20" s="6">
        <v>49</v>
      </c>
      <c r="C20" s="8">
        <v>16018824.779999999</v>
      </c>
      <c r="D20" s="6">
        <v>7</v>
      </c>
      <c r="E20" s="8">
        <v>1537258</v>
      </c>
      <c r="F20" s="4">
        <f t="shared" si="0"/>
        <v>42</v>
      </c>
      <c r="G20" s="4">
        <f t="shared" si="1"/>
        <v>14481566.779999999</v>
      </c>
    </row>
    <row r="21" spans="1:9" x14ac:dyDescent="0.25">
      <c r="A21" s="2" t="s">
        <v>24</v>
      </c>
      <c r="B21" s="6">
        <v>0</v>
      </c>
      <c r="C21" s="8">
        <v>0</v>
      </c>
      <c r="D21" s="6">
        <v>17</v>
      </c>
      <c r="E21" s="8">
        <v>1489354.14</v>
      </c>
      <c r="F21" s="4">
        <f t="shared" si="0"/>
        <v>-17</v>
      </c>
      <c r="G21" s="4">
        <f t="shared" si="1"/>
        <v>-1489354.14</v>
      </c>
    </row>
    <row r="22" spans="1:9" x14ac:dyDescent="0.25">
      <c r="A22" s="2" t="s">
        <v>25</v>
      </c>
      <c r="B22" s="6">
        <v>0</v>
      </c>
      <c r="C22" s="8">
        <v>0</v>
      </c>
      <c r="D22" s="6">
        <v>1</v>
      </c>
      <c r="E22" s="8">
        <v>21047.98</v>
      </c>
      <c r="F22" s="4">
        <f t="shared" si="0"/>
        <v>-1</v>
      </c>
      <c r="G22" s="4">
        <f t="shared" si="1"/>
        <v>-21047.98</v>
      </c>
    </row>
    <row r="23" spans="1:9" x14ac:dyDescent="0.25">
      <c r="A23" s="2" t="s">
        <v>26</v>
      </c>
      <c r="B23" s="6">
        <v>300</v>
      </c>
      <c r="C23" s="8">
        <v>57825600.68</v>
      </c>
      <c r="D23" s="6">
        <v>49</v>
      </c>
      <c r="E23" s="8">
        <v>18272410.82</v>
      </c>
      <c r="F23" s="4">
        <f t="shared" ref="F23" si="2">SUM(B23-D23)</f>
        <v>251</v>
      </c>
      <c r="G23" s="4">
        <f t="shared" ref="G23" si="3">SUM(C23-E23)</f>
        <v>39553189.859999999</v>
      </c>
    </row>
    <row r="24" spans="1:9" x14ac:dyDescent="0.25">
      <c r="A24" s="2" t="s">
        <v>27</v>
      </c>
      <c r="B24" s="6">
        <v>0</v>
      </c>
      <c r="C24" s="8">
        <v>0</v>
      </c>
      <c r="D24" s="6">
        <v>15</v>
      </c>
      <c r="E24" s="8">
        <v>525733.9</v>
      </c>
      <c r="F24" s="4">
        <f t="shared" ref="F24" si="4">SUM(B24-D24)</f>
        <v>-15</v>
      </c>
      <c r="G24" s="4">
        <f t="shared" ref="G24" si="5">SUM(C24-E24)</f>
        <v>-525733.9</v>
      </c>
    </row>
    <row r="25" spans="1:9" x14ac:dyDescent="0.25">
      <c r="A25" s="15" t="s">
        <v>32</v>
      </c>
      <c r="B25" s="15">
        <f t="shared" ref="B25:G25" si="6">SUM(B2:B24)</f>
        <v>1008</v>
      </c>
      <c r="C25" s="16">
        <f t="shared" si="6"/>
        <v>200346376.69999999</v>
      </c>
      <c r="D25" s="15">
        <f t="shared" si="6"/>
        <v>1008</v>
      </c>
      <c r="E25" s="16">
        <f t="shared" si="6"/>
        <v>200346376.69999999</v>
      </c>
      <c r="F25" s="16">
        <f t="shared" si="6"/>
        <v>0</v>
      </c>
      <c r="G25" s="16">
        <f t="shared" si="6"/>
        <v>-1.6414560377597809E-8</v>
      </c>
    </row>
    <row r="27" spans="1:9" x14ac:dyDescent="0.25">
      <c r="F27" s="5"/>
      <c r="G27" s="5"/>
      <c r="H27" s="37"/>
      <c r="I27" s="37"/>
    </row>
  </sheetData>
  <sortState xmlns:xlrd2="http://schemas.microsoft.com/office/spreadsheetml/2017/richdata2" ref="A2:G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Q4 2024</vt:lpstr>
      <vt:lpstr>fördelning mellan trad &amp; fond</vt:lpstr>
      <vt:lpstr>Oktober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Jonatan Chauca</cp:lastModifiedBy>
  <cp:revision/>
  <dcterms:created xsi:type="dcterms:W3CDTF">2023-04-17T08:58:42Z</dcterms:created>
  <dcterms:modified xsi:type="dcterms:W3CDTF">2025-01-14T14:27:15Z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